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70" activeTab="0"/>
  </bookViews>
  <sheets>
    <sheet name="AY 23-24 SCH" sheetId="1" r:id="rId1"/>
    <sheet name="SPSS Spring 24" sheetId="2" r:id="rId2"/>
  </sheets>
  <definedNames>
    <definedName name="_xlnm.Print_Area" localSheetId="0">'AY 23-24 SCH'!$A$1:$M$112</definedName>
    <definedName name="_xlnm.Print_Titles" localSheetId="0">'AY 23-24 SCH'!$1:$5</definedName>
  </definedNames>
  <calcPr fullCalcOnLoad="1"/>
</workbook>
</file>

<file path=xl/sharedStrings.xml><?xml version="1.0" encoding="utf-8"?>
<sst xmlns="http://schemas.openxmlformats.org/spreadsheetml/2006/main" count="479" uniqueCount="211">
  <si>
    <t>Annual Credit Hours and FTE by Program, Level and Semester</t>
  </si>
  <si>
    <t>Student Credit Hours by Course Level</t>
  </si>
  <si>
    <t>TOTAL</t>
  </si>
  <si>
    <t>CIP</t>
  </si>
  <si>
    <t>PROGRAM</t>
  </si>
  <si>
    <t xml:space="preserve"> Lower (100-200)</t>
  </si>
  <si>
    <t>Upper (300-400)</t>
  </si>
  <si>
    <t>Grad (400G-600G)</t>
  </si>
  <si>
    <t>Doctoral (700 and up)</t>
  </si>
  <si>
    <t>SCH</t>
  </si>
  <si>
    <t>GRAND</t>
  </si>
  <si>
    <t>CODE</t>
  </si>
  <si>
    <t>(Alphabetical Order by School)</t>
  </si>
  <si>
    <t>Fall</t>
  </si>
  <si>
    <t>Spring</t>
  </si>
  <si>
    <t>College of Health and Human Services</t>
  </si>
  <si>
    <t>School of Health Sciences</t>
  </si>
  <si>
    <t>H</t>
  </si>
  <si>
    <t>Athletic Training</t>
  </si>
  <si>
    <t>S</t>
  </si>
  <si>
    <t>Exercise Science</t>
  </si>
  <si>
    <t>Health Sciences</t>
  </si>
  <si>
    <t>Lifelong Fitness &amp; Wellness</t>
  </si>
  <si>
    <t>Medical Laboratory Science</t>
  </si>
  <si>
    <t>Respiratory Therapy</t>
  </si>
  <si>
    <t>School of Health Sciences Subtotal</t>
  </si>
  <si>
    <t>School of Nursing</t>
  </si>
  <si>
    <t>School of Social Work</t>
  </si>
  <si>
    <t xml:space="preserve">   College of Health and Human Services Total</t>
  </si>
  <si>
    <t>Honors College</t>
  </si>
  <si>
    <t>Fulton School of Liberal Arts</t>
  </si>
  <si>
    <t>American Sign Language</t>
  </si>
  <si>
    <t>Anthropology</t>
  </si>
  <si>
    <t>F</t>
  </si>
  <si>
    <t>Arabic</t>
  </si>
  <si>
    <t>Art</t>
  </si>
  <si>
    <t>Chinese</t>
  </si>
  <si>
    <t>09.0101</t>
  </si>
  <si>
    <t>Conflict Analysis &amp; Dispute Resolution</t>
  </si>
  <si>
    <t>Dance</t>
  </si>
  <si>
    <t>English</t>
  </si>
  <si>
    <t>03.0104</t>
  </si>
  <si>
    <t>Environmental Studies</t>
  </si>
  <si>
    <t>French</t>
  </si>
  <si>
    <t>Gender and Sexuality Studies</t>
  </si>
  <si>
    <t>German</t>
  </si>
  <si>
    <t>History</t>
  </si>
  <si>
    <t>Interdisciplinary Studies</t>
  </si>
  <si>
    <t>Italian</t>
  </si>
  <si>
    <t>Japanese</t>
  </si>
  <si>
    <t>Modern Languages</t>
  </si>
  <si>
    <t>Music</t>
  </si>
  <si>
    <t>Music Education</t>
  </si>
  <si>
    <t>50.0909</t>
  </si>
  <si>
    <t>Music Technology</t>
  </si>
  <si>
    <t>Philosophy</t>
  </si>
  <si>
    <t>Political Science</t>
  </si>
  <si>
    <t>Public Affairs &amp; Civic Engagement</t>
  </si>
  <si>
    <t>Psychology</t>
  </si>
  <si>
    <t>Russian</t>
  </si>
  <si>
    <t>Sociology</t>
  </si>
  <si>
    <t>Spanish</t>
  </si>
  <si>
    <t>Theatre</t>
  </si>
  <si>
    <t xml:space="preserve">   Fulton School Total</t>
  </si>
  <si>
    <t>Henson School of Science and Technology</t>
  </si>
  <si>
    <t>Biology</t>
  </si>
  <si>
    <t>Chemistry</t>
  </si>
  <si>
    <t>Computer Science</t>
  </si>
  <si>
    <t>Environmental Health</t>
  </si>
  <si>
    <t>Geography</t>
  </si>
  <si>
    <t>Geology</t>
  </si>
  <si>
    <t>Mathematics</t>
  </si>
  <si>
    <t>Physics</t>
  </si>
  <si>
    <t>Pre-Engineering</t>
  </si>
  <si>
    <t>04.0301</t>
  </si>
  <si>
    <t>Urban and Regional Planning</t>
  </si>
  <si>
    <t xml:space="preserve">   Henson School Total</t>
  </si>
  <si>
    <t>Perdue School of Business</t>
  </si>
  <si>
    <t>Accounting</t>
  </si>
  <si>
    <t>P</t>
  </si>
  <si>
    <t>Business Administration</t>
  </si>
  <si>
    <t>Economics</t>
  </si>
  <si>
    <t>Finance</t>
  </si>
  <si>
    <t>Information Systems</t>
  </si>
  <si>
    <t>International Business</t>
  </si>
  <si>
    <t>Management</t>
  </si>
  <si>
    <t>Marketing</t>
  </si>
  <si>
    <t xml:space="preserve">   Perdue School Subtotal</t>
  </si>
  <si>
    <t>Seidel School of Education</t>
  </si>
  <si>
    <t>Contemporary Curriculum Theory</t>
  </si>
  <si>
    <t>Integrated STEM Education</t>
  </si>
  <si>
    <t>Outdoor Education Leadership</t>
  </si>
  <si>
    <t>Physical Education</t>
  </si>
  <si>
    <t xml:space="preserve">   Seidel School Total</t>
  </si>
  <si>
    <t>Air Force Science</t>
  </si>
  <si>
    <t>G</t>
  </si>
  <si>
    <t>General Studies</t>
  </si>
  <si>
    <t>Military Science</t>
  </si>
  <si>
    <t>General Subtotal</t>
  </si>
  <si>
    <t>TOTAL Student Credit Hours</t>
  </si>
  <si>
    <t>Spring 2019 FTE</t>
  </si>
  <si>
    <t>Annual Credit Hours by Level and Annualized FTES</t>
  </si>
  <si>
    <t>Undergraduate</t>
  </si>
  <si>
    <t>Masters</t>
  </si>
  <si>
    <t>Doctoral</t>
  </si>
  <si>
    <t xml:space="preserve">Annualized </t>
  </si>
  <si>
    <t>TOTAL SCH</t>
  </si>
  <si>
    <t>FTES</t>
  </si>
  <si>
    <t>TOTAL FTES</t>
  </si>
  <si>
    <r>
      <rPr>
        <b/>
        <sz val="7"/>
        <rFont val="Times New Roman"/>
        <family val="1"/>
      </rPr>
      <t>Note:</t>
    </r>
    <r>
      <rPr>
        <sz val="7"/>
        <rFont val="Times New Roman"/>
        <family val="1"/>
      </rPr>
      <t xml:space="preserve">  The SCH of undergraduate students enrolled in a graduate level course are reported in the Upper Division column.  The SCH of graduate students enrolled in an undergraduate level course are included in the Graduate column.</t>
    </r>
  </si>
  <si>
    <t>Korean</t>
  </si>
  <si>
    <t>Communication</t>
  </si>
  <si>
    <t>Case Summaries</t>
  </si>
  <si>
    <t>Subject</t>
  </si>
  <si>
    <t>Sum</t>
  </si>
  <si>
    <t>ACCT</t>
  </si>
  <si>
    <t>Total</t>
  </si>
  <si>
    <t>ANTH</t>
  </si>
  <si>
    <t>ART</t>
  </si>
  <si>
    <t>ASL</t>
  </si>
  <si>
    <t>ATTR</t>
  </si>
  <si>
    <t>BIOL</t>
  </si>
  <si>
    <t>BUAD</t>
  </si>
  <si>
    <t>CADR</t>
  </si>
  <si>
    <t>CHEM</t>
  </si>
  <si>
    <t>COMM</t>
  </si>
  <si>
    <t>COSC</t>
  </si>
  <si>
    <t>DANC</t>
  </si>
  <si>
    <t>DSCI</t>
  </si>
  <si>
    <t>ECED</t>
  </si>
  <si>
    <t>ECON</t>
  </si>
  <si>
    <t>EDCI</t>
  </si>
  <si>
    <t>EDFN</t>
  </si>
  <si>
    <t>EDLD</t>
  </si>
  <si>
    <t>EDUC</t>
  </si>
  <si>
    <t>ELED</t>
  </si>
  <si>
    <t>EMAT</t>
  </si>
  <si>
    <t>ENGL</t>
  </si>
  <si>
    <t>ENGR</t>
  </si>
  <si>
    <t>ENVR</t>
  </si>
  <si>
    <t>EXSC</t>
  </si>
  <si>
    <t>FILM</t>
  </si>
  <si>
    <t>FINA</t>
  </si>
  <si>
    <t>FREN</t>
  </si>
  <si>
    <t>FTWL</t>
  </si>
  <si>
    <t>GENL</t>
  </si>
  <si>
    <t>GEOG</t>
  </si>
  <si>
    <t>GEOL</t>
  </si>
  <si>
    <t>GERM</t>
  </si>
  <si>
    <t>GSST</t>
  </si>
  <si>
    <t>HIST</t>
  </si>
  <si>
    <t>HLSC</t>
  </si>
  <si>
    <t>HLTH</t>
  </si>
  <si>
    <t>HONR</t>
  </si>
  <si>
    <t>IDIS</t>
  </si>
  <si>
    <t>INFO</t>
  </si>
  <si>
    <t>JAPN</t>
  </si>
  <si>
    <t>MATH</t>
  </si>
  <si>
    <t>MDTC</t>
  </si>
  <si>
    <t>MGMT</t>
  </si>
  <si>
    <t>MKTG</t>
  </si>
  <si>
    <t>MUMT</t>
  </si>
  <si>
    <t>MUSA</t>
  </si>
  <si>
    <t>MUSC</t>
  </si>
  <si>
    <t>NURS</t>
  </si>
  <si>
    <t>ODEL</t>
  </si>
  <si>
    <t>PACE</t>
  </si>
  <si>
    <t>PHEC</t>
  </si>
  <si>
    <t>PHED</t>
  </si>
  <si>
    <t>PHIL</t>
  </si>
  <si>
    <t>PHYS</t>
  </si>
  <si>
    <t>POSC</t>
  </si>
  <si>
    <t>PSYC</t>
  </si>
  <si>
    <t>REED</t>
  </si>
  <si>
    <t>RESP</t>
  </si>
  <si>
    <t>SCED</t>
  </si>
  <si>
    <t>SOCI</t>
  </si>
  <si>
    <t>SOWK</t>
  </si>
  <si>
    <t>SPAN</t>
  </si>
  <si>
    <t>THEA</t>
  </si>
  <si>
    <t>URPL</t>
  </si>
  <si>
    <t>Film</t>
  </si>
  <si>
    <t>Data Science</t>
  </si>
  <si>
    <t>Interdisciplinary Health &amp; Human Svcs</t>
  </si>
  <si>
    <t>Health and Human Preformance</t>
  </si>
  <si>
    <t>HHPF</t>
  </si>
  <si>
    <t>KORA</t>
  </si>
  <si>
    <t>MUED</t>
  </si>
  <si>
    <t>Public Health</t>
  </si>
  <si>
    <t>Early Childhood Education</t>
  </si>
  <si>
    <t>Education Foundations</t>
  </si>
  <si>
    <t>Master of Arts in Teaching</t>
  </si>
  <si>
    <t>Reading Education</t>
  </si>
  <si>
    <t>Secondary Education</t>
  </si>
  <si>
    <t>Education Leadership</t>
  </si>
  <si>
    <t>Physical Education, Teacher Ed.</t>
  </si>
  <si>
    <t>Elementary Education</t>
  </si>
  <si>
    <t>Music Applied</t>
  </si>
  <si>
    <t>Academic Year 2023-24</t>
  </si>
  <si>
    <t>Education</t>
  </si>
  <si>
    <t>Music Therapy</t>
  </si>
  <si>
    <t>Criminal Justice</t>
  </si>
  <si>
    <t>Unit Taken</t>
  </si>
  <si>
    <t>Lower</t>
  </si>
  <si>
    <t>Upper</t>
  </si>
  <si>
    <t>CMJ</t>
  </si>
  <si>
    <t>ELI</t>
  </si>
  <si>
    <t>MUTH</t>
  </si>
  <si>
    <t>Fall 2023 FTES</t>
  </si>
  <si>
    <t>Spring 2024 FTES</t>
  </si>
  <si>
    <t xml:space="preserve"> AY 2023-24 Annualized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</si>
</sst>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_);_(* \(#,##0.00\);_(* &quot;-&quot;_);_(@_)"/>
    <numFmt numFmtId="166" formatCode="_(* #,##0_);_(* \(#,##0\);_(* &quot;-&quot;??_);_(@_)"/>
    <numFmt numFmtId="167" formatCode="###0"/>
    <numFmt numFmtId="168" formatCode="_(* #,##0.0_);_(* \(#,##0.0\);_(* &quot;-&quot;??_);_(@_)"/>
    <numFmt numFmtId="169" formatCode="###0.0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color indexed="60"/>
      <name val="Arial Bold"/>
      <family val="0"/>
    </font>
    <font>
      <sz val="9"/>
      <color indexed="60"/>
      <name val="Arial"/>
      <family val="2"/>
    </font>
    <font>
      <sz val="9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hair"/>
      <bottom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1"/>
      </left>
      <right>
        <color indexed="8"/>
      </right>
      <top>
        <color indexed="61"/>
      </top>
      <bottom style="thin">
        <color indexed="61"/>
      </bottom>
    </border>
    <border>
      <left>
        <color indexed="61"/>
      </left>
      <right>
        <color indexed="22"/>
      </right>
      <top style="thin">
        <color indexed="61"/>
      </top>
      <bottom style="thin">
        <color indexed="22"/>
      </bottom>
    </border>
    <border>
      <left>
        <color indexed="61"/>
      </left>
      <right>
        <color indexed="22"/>
      </right>
      <top style="thin">
        <color indexed="22"/>
      </top>
      <bottom style="thin">
        <color indexed="22"/>
      </bottom>
    </border>
    <border>
      <left>
        <color indexed="61"/>
      </left>
      <right>
        <color indexed="22"/>
      </right>
      <top style="thin">
        <color indexed="22"/>
      </top>
      <bottom>
        <color indexed="22"/>
      </bottom>
    </border>
    <border>
      <left>
        <color indexed="61"/>
      </left>
      <right>
        <color indexed="22"/>
      </right>
      <top style="thin">
        <color indexed="22"/>
      </top>
      <bottom style="thin">
        <color indexed="6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1"/>
      </left>
      <right>
        <color indexed="22"/>
      </right>
      <top style="thin">
        <color indexed="61"/>
      </top>
      <bottom>
        <color indexed="22"/>
      </bottom>
    </border>
  </borders>
  <cellStyleXfs count="66">
    <xf numFmtId="0" fontId="0" fillId="0" borderId="0">
      <alignment vertical="top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5" fillId="32" borderId="7" applyNumberFormat="0" applyFont="0" applyAlignment="0" applyProtection="0"/>
    <xf numFmtId="0" fontId="60" fillId="27" borderId="8" applyNumberFormat="0" applyAlignment="0" applyProtection="0"/>
    <xf numFmtId="9" fontId="4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8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Continuous"/>
    </xf>
    <xf numFmtId="0" fontId="64" fillId="0" borderId="0" xfId="0" applyFont="1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4" fillId="34" borderId="16" xfId="0" applyFont="1" applyFill="1" applyBorder="1" applyAlignment="1">
      <alignment horizontal="centerContinuous"/>
    </xf>
    <xf numFmtId="0" fontId="4" fillId="34" borderId="17" xfId="0" applyFont="1" applyFill="1" applyBorder="1" applyAlignment="1">
      <alignment horizontal="centerContinuous"/>
    </xf>
    <xf numFmtId="0" fontId="4" fillId="35" borderId="1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Continuous"/>
    </xf>
    <xf numFmtId="0" fontId="4" fillId="34" borderId="21" xfId="0" applyFont="1" applyFill="1" applyBorder="1" applyAlignment="1">
      <alignment horizontal="centerContinuous"/>
    </xf>
    <xf numFmtId="0" fontId="4" fillId="35" borderId="19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/>
    </xf>
    <xf numFmtId="0" fontId="4" fillId="36" borderId="25" xfId="0" applyFont="1" applyFill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 indent="1"/>
    </xf>
    <xf numFmtId="0" fontId="4" fillId="37" borderId="25" xfId="0" applyFont="1" applyFill="1" applyBorder="1" applyAlignment="1">
      <alignment horizontal="center"/>
    </xf>
    <xf numFmtId="0" fontId="4" fillId="37" borderId="26" xfId="0" applyFont="1" applyFill="1" applyBorder="1" applyAlignment="1">
      <alignment horizontal="center"/>
    </xf>
    <xf numFmtId="0" fontId="6" fillId="33" borderId="28" xfId="0" applyNumberFormat="1" applyFont="1" applyFill="1" applyBorder="1" applyAlignment="1" quotePrefix="1">
      <alignment horizontal="left"/>
    </xf>
    <xf numFmtId="0" fontId="6" fillId="33" borderId="29" xfId="0" applyFont="1" applyFill="1" applyBorder="1" applyAlignment="1">
      <alignment horizontal="left" indent="1"/>
    </xf>
    <xf numFmtId="41" fontId="8" fillId="33" borderId="30" xfId="58" applyNumberFormat="1" applyFont="1" applyFill="1" applyBorder="1">
      <alignment/>
      <protection/>
    </xf>
    <xf numFmtId="41" fontId="9" fillId="33" borderId="29" xfId="0" applyNumberFormat="1" applyFont="1" applyFill="1" applyBorder="1" applyAlignment="1">
      <alignment/>
    </xf>
    <xf numFmtId="41" fontId="8" fillId="33" borderId="30" xfId="58" applyNumberFormat="1" applyFont="1" applyFill="1" applyBorder="1" applyAlignment="1">
      <alignment horizontal="right"/>
      <protection/>
    </xf>
    <xf numFmtId="41" fontId="10" fillId="35" borderId="29" xfId="0" applyNumberFormat="1" applyFont="1" applyFill="1" applyBorder="1" applyAlignment="1">
      <alignment/>
    </xf>
    <xf numFmtId="0" fontId="6" fillId="33" borderId="18" xfId="0" applyNumberFormat="1" applyFont="1" applyFill="1" applyBorder="1" applyAlignment="1" quotePrefix="1">
      <alignment horizontal="left"/>
    </xf>
    <xf numFmtId="0" fontId="6" fillId="33" borderId="19" xfId="0" applyFont="1" applyFill="1" applyBorder="1" applyAlignment="1">
      <alignment horizontal="left" indent="1"/>
    </xf>
    <xf numFmtId="41" fontId="8" fillId="33" borderId="0" xfId="58" applyNumberFormat="1" applyFont="1" applyFill="1" applyBorder="1">
      <alignment/>
      <protection/>
    </xf>
    <xf numFmtId="41" fontId="9" fillId="33" borderId="19" xfId="0" applyNumberFormat="1" applyFont="1" applyFill="1" applyBorder="1" applyAlignment="1">
      <alignment/>
    </xf>
    <xf numFmtId="41" fontId="8" fillId="33" borderId="0" xfId="58" applyNumberFormat="1" applyFont="1" applyFill="1" applyBorder="1" applyAlignment="1">
      <alignment horizontal="right"/>
      <protection/>
    </xf>
    <xf numFmtId="41" fontId="9" fillId="38" borderId="0" xfId="0" applyNumberFormat="1" applyFont="1" applyFill="1" applyBorder="1" applyAlignment="1">
      <alignment/>
    </xf>
    <xf numFmtId="41" fontId="10" fillId="35" borderId="19" xfId="0" applyNumberFormat="1" applyFont="1" applyFill="1" applyBorder="1" applyAlignment="1">
      <alignment/>
    </xf>
    <xf numFmtId="164" fontId="6" fillId="33" borderId="18" xfId="0" applyNumberFormat="1" applyFont="1" applyFill="1" applyBorder="1" applyAlignment="1">
      <alignment horizontal="left"/>
    </xf>
    <xf numFmtId="0" fontId="6" fillId="33" borderId="31" xfId="0" applyNumberFormat="1" applyFont="1" applyFill="1" applyBorder="1" applyAlignment="1" quotePrefix="1">
      <alignment horizontal="left"/>
    </xf>
    <xf numFmtId="0" fontId="6" fillId="33" borderId="32" xfId="0" applyFont="1" applyFill="1" applyBorder="1" applyAlignment="1">
      <alignment horizontal="left" indent="1"/>
    </xf>
    <xf numFmtId="41" fontId="8" fillId="33" borderId="33" xfId="58" applyNumberFormat="1" applyFont="1" applyFill="1" applyBorder="1">
      <alignment/>
      <protection/>
    </xf>
    <xf numFmtId="41" fontId="9" fillId="33" borderId="32" xfId="0" applyNumberFormat="1" applyFont="1" applyFill="1" applyBorder="1" applyAlignment="1">
      <alignment/>
    </xf>
    <xf numFmtId="41" fontId="8" fillId="33" borderId="33" xfId="58" applyNumberFormat="1" applyFont="1" applyFill="1" applyBorder="1" applyAlignment="1">
      <alignment horizontal="right"/>
      <protection/>
    </xf>
    <xf numFmtId="41" fontId="10" fillId="35" borderId="32" xfId="0" applyNumberFormat="1" applyFont="1" applyFill="1" applyBorder="1" applyAlignment="1">
      <alignment/>
    </xf>
    <xf numFmtId="164" fontId="6" fillId="33" borderId="18" xfId="0" applyNumberFormat="1" applyFont="1" applyFill="1" applyBorder="1" applyAlignment="1" quotePrefix="1">
      <alignment horizontal="left"/>
    </xf>
    <xf numFmtId="164" fontId="6" fillId="33" borderId="31" xfId="0" applyNumberFormat="1" applyFont="1" applyFill="1" applyBorder="1" applyAlignment="1" quotePrefix="1">
      <alignment horizontal="left"/>
    </xf>
    <xf numFmtId="41" fontId="10" fillId="35" borderId="31" xfId="0" applyNumberFormat="1" applyFont="1" applyFill="1" applyBorder="1" applyAlignment="1">
      <alignment/>
    </xf>
    <xf numFmtId="0" fontId="5" fillId="0" borderId="34" xfId="0" applyFont="1" applyFill="1" applyBorder="1" applyAlignment="1">
      <alignment horizontal="left" indent="1"/>
    </xf>
    <xf numFmtId="0" fontId="6" fillId="33" borderId="35" xfId="0" applyFont="1" applyFill="1" applyBorder="1" applyAlignment="1">
      <alignment horizontal="left" indent="1"/>
    </xf>
    <xf numFmtId="41" fontId="11" fillId="33" borderId="36" xfId="58" applyNumberFormat="1" applyFont="1" applyFill="1" applyBorder="1">
      <alignment/>
      <protection/>
    </xf>
    <xf numFmtId="41" fontId="10" fillId="33" borderId="35" xfId="0" applyNumberFormat="1" applyFont="1" applyFill="1" applyBorder="1" applyAlignment="1">
      <alignment/>
    </xf>
    <xf numFmtId="41" fontId="11" fillId="33" borderId="36" xfId="58" applyNumberFormat="1" applyFont="1" applyFill="1" applyBorder="1" applyAlignment="1">
      <alignment horizontal="right"/>
      <protection/>
    </xf>
    <xf numFmtId="41" fontId="10" fillId="35" borderId="35" xfId="0" applyNumberFormat="1" applyFont="1" applyFill="1" applyBorder="1" applyAlignment="1">
      <alignment/>
    </xf>
    <xf numFmtId="164" fontId="6" fillId="33" borderId="37" xfId="0" applyNumberFormat="1" applyFont="1" applyFill="1" applyBorder="1" applyAlignment="1">
      <alignment horizontal="left"/>
    </xf>
    <xf numFmtId="0" fontId="6" fillId="33" borderId="38" xfId="0" applyFont="1" applyFill="1" applyBorder="1" applyAlignment="1">
      <alignment horizontal="left" indent="1"/>
    </xf>
    <xf numFmtId="41" fontId="8" fillId="33" borderId="39" xfId="58" applyNumberFormat="1" applyFont="1" applyFill="1" applyBorder="1">
      <alignment/>
      <protection/>
    </xf>
    <xf numFmtId="41" fontId="9" fillId="33" borderId="38" xfId="0" applyNumberFormat="1" applyFont="1" applyFill="1" applyBorder="1" applyAlignment="1">
      <alignment/>
    </xf>
    <xf numFmtId="41" fontId="8" fillId="33" borderId="39" xfId="58" applyNumberFormat="1" applyFont="1" applyFill="1" applyBorder="1" applyAlignment="1">
      <alignment horizontal="right"/>
      <protection/>
    </xf>
    <xf numFmtId="41" fontId="10" fillId="35" borderId="37" xfId="0" applyNumberFormat="1" applyFont="1" applyFill="1" applyBorder="1" applyAlignment="1">
      <alignment/>
    </xf>
    <xf numFmtId="0" fontId="0" fillId="0" borderId="0" xfId="0" applyAlignment="1">
      <alignment/>
    </xf>
    <xf numFmtId="164" fontId="6" fillId="33" borderId="37" xfId="0" applyNumberFormat="1" applyFont="1" applyFill="1" applyBorder="1" applyAlignment="1" quotePrefix="1">
      <alignment horizontal="left"/>
    </xf>
    <xf numFmtId="41" fontId="9" fillId="33" borderId="21" xfId="0" applyNumberFormat="1" applyFont="1" applyFill="1" applyBorder="1" applyAlignment="1">
      <alignment/>
    </xf>
    <xf numFmtId="0" fontId="64" fillId="0" borderId="22" xfId="0" applyFont="1" applyBorder="1" applyAlignment="1">
      <alignment/>
    </xf>
    <xf numFmtId="41" fontId="12" fillId="36" borderId="40" xfId="0" applyNumberFormat="1" applyFont="1" applyFill="1" applyBorder="1" applyAlignment="1">
      <alignment horizontal="center"/>
    </xf>
    <xf numFmtId="41" fontId="12" fillId="36" borderId="26" xfId="0" applyNumberFormat="1" applyFont="1" applyFill="1" applyBorder="1" applyAlignment="1">
      <alignment horizontal="center"/>
    </xf>
    <xf numFmtId="0" fontId="5" fillId="12" borderId="24" xfId="0" applyFont="1" applyFill="1" applyBorder="1" applyAlignment="1">
      <alignment/>
    </xf>
    <xf numFmtId="0" fontId="4" fillId="39" borderId="25" xfId="0" applyFont="1" applyFill="1" applyBorder="1" applyAlignment="1">
      <alignment horizontal="center"/>
    </xf>
    <xf numFmtId="41" fontId="12" fillId="39" borderId="40" xfId="0" applyNumberFormat="1" applyFont="1" applyFill="1" applyBorder="1" applyAlignment="1">
      <alignment horizontal="center"/>
    </xf>
    <xf numFmtId="41" fontId="12" fillId="39" borderId="26" xfId="0" applyNumberFormat="1" applyFont="1" applyFill="1" applyBorder="1" applyAlignment="1">
      <alignment horizontal="center"/>
    </xf>
    <xf numFmtId="41" fontId="12" fillId="39" borderId="40" xfId="42" applyNumberFormat="1" applyFont="1" applyFill="1" applyBorder="1" applyAlignment="1">
      <alignment horizontal="center"/>
    </xf>
    <xf numFmtId="41" fontId="12" fillId="39" borderId="26" xfId="42" applyNumberFormat="1" applyFont="1" applyFill="1" applyBorder="1" applyAlignment="1">
      <alignment horizontal="center"/>
    </xf>
    <xf numFmtId="0" fontId="5" fillId="40" borderId="24" xfId="0" applyFont="1" applyFill="1" applyBorder="1" applyAlignment="1">
      <alignment/>
    </xf>
    <xf numFmtId="0" fontId="4" fillId="41" borderId="25" xfId="0" applyFont="1" applyFill="1" applyBorder="1" applyAlignment="1">
      <alignment horizontal="center"/>
    </xf>
    <xf numFmtId="0" fontId="4" fillId="41" borderId="26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left"/>
    </xf>
    <xf numFmtId="41" fontId="9" fillId="33" borderId="30" xfId="0" applyNumberFormat="1" applyFont="1" applyFill="1" applyBorder="1" applyAlignment="1">
      <alignment/>
    </xf>
    <xf numFmtId="41" fontId="9" fillId="33" borderId="0" xfId="0" applyNumberFormat="1" applyFont="1" applyFill="1" applyBorder="1" applyAlignment="1">
      <alignment/>
    </xf>
    <xf numFmtId="164" fontId="6" fillId="33" borderId="31" xfId="0" applyNumberFormat="1" applyFont="1" applyFill="1" applyBorder="1" applyAlignment="1">
      <alignment horizontal="left"/>
    </xf>
    <xf numFmtId="0" fontId="0" fillId="0" borderId="0" xfId="0" applyBorder="1" applyAlignment="1">
      <alignment vertical="center"/>
    </xf>
    <xf numFmtId="41" fontId="10" fillId="35" borderId="18" xfId="0" applyNumberFormat="1" applyFont="1" applyFill="1" applyBorder="1" applyAlignment="1">
      <alignment/>
    </xf>
    <xf numFmtId="164" fontId="6" fillId="33" borderId="41" xfId="0" applyNumberFormat="1" applyFont="1" applyFill="1" applyBorder="1" applyAlignment="1">
      <alignment horizontal="left"/>
    </xf>
    <xf numFmtId="0" fontId="6" fillId="33" borderId="42" xfId="0" applyFont="1" applyFill="1" applyBorder="1" applyAlignment="1">
      <alignment horizontal="left" indent="1"/>
    </xf>
    <xf numFmtId="41" fontId="8" fillId="33" borderId="43" xfId="58" applyNumberFormat="1" applyFont="1" applyFill="1" applyBorder="1">
      <alignment/>
      <protection/>
    </xf>
    <xf numFmtId="41" fontId="9" fillId="33" borderId="42" xfId="0" applyNumberFormat="1" applyFont="1" applyFill="1" applyBorder="1" applyAlignment="1">
      <alignment/>
    </xf>
    <xf numFmtId="41" fontId="8" fillId="33" borderId="43" xfId="58" applyNumberFormat="1" applyFont="1" applyFill="1" applyBorder="1" applyAlignment="1">
      <alignment horizontal="right"/>
      <protection/>
    </xf>
    <xf numFmtId="41" fontId="10" fillId="35" borderId="41" xfId="0" applyNumberFormat="1" applyFont="1" applyFill="1" applyBorder="1" applyAlignment="1">
      <alignment/>
    </xf>
    <xf numFmtId="164" fontId="5" fillId="42" borderId="44" xfId="0" applyNumberFormat="1" applyFont="1" applyFill="1" applyBorder="1" applyAlignment="1">
      <alignment/>
    </xf>
    <xf numFmtId="164" fontId="5" fillId="42" borderId="29" xfId="0" applyNumberFormat="1" applyFont="1" applyFill="1" applyBorder="1" applyAlignment="1">
      <alignment/>
    </xf>
    <xf numFmtId="41" fontId="12" fillId="42" borderId="30" xfId="0" applyNumberFormat="1" applyFont="1" applyFill="1" applyBorder="1" applyAlignment="1">
      <alignment/>
    </xf>
    <xf numFmtId="41" fontId="12" fillId="42" borderId="17" xfId="0" applyNumberFormat="1" applyFont="1" applyFill="1" applyBorder="1" applyAlignment="1">
      <alignment/>
    </xf>
    <xf numFmtId="41" fontId="12" fillId="42" borderId="29" xfId="0" applyNumberFormat="1" applyFont="1" applyFill="1" applyBorder="1" applyAlignment="1">
      <alignment/>
    </xf>
    <xf numFmtId="41" fontId="12" fillId="41" borderId="45" xfId="0" applyNumberFormat="1" applyFont="1" applyFill="1" applyBorder="1" applyAlignment="1">
      <alignment/>
    </xf>
    <xf numFmtId="164" fontId="5" fillId="43" borderId="24" xfId="0" applyNumberFormat="1" applyFont="1" applyFill="1" applyBorder="1" applyAlignment="1">
      <alignment/>
    </xf>
    <xf numFmtId="164" fontId="5" fillId="43" borderId="25" xfId="0" applyNumberFormat="1" applyFont="1" applyFill="1" applyBorder="1" applyAlignment="1">
      <alignment/>
    </xf>
    <xf numFmtId="41" fontId="10" fillId="43" borderId="25" xfId="0" applyNumberFormat="1" applyFont="1" applyFill="1" applyBorder="1" applyAlignment="1">
      <alignment/>
    </xf>
    <xf numFmtId="41" fontId="10" fillId="44" borderId="26" xfId="0" applyNumberFormat="1" applyFont="1" applyFill="1" applyBorder="1" applyAlignment="1">
      <alignment/>
    </xf>
    <xf numFmtId="164" fontId="5" fillId="43" borderId="44" xfId="0" applyNumberFormat="1" applyFont="1" applyFill="1" applyBorder="1" applyAlignment="1">
      <alignment/>
    </xf>
    <xf numFmtId="164" fontId="5" fillId="43" borderId="29" xfId="0" applyNumberFormat="1" applyFont="1" applyFill="1" applyBorder="1" applyAlignment="1">
      <alignment/>
    </xf>
    <xf numFmtId="41" fontId="12" fillId="43" borderId="30" xfId="0" applyNumberFormat="1" applyFont="1" applyFill="1" applyBorder="1" applyAlignment="1">
      <alignment/>
    </xf>
    <xf numFmtId="41" fontId="12" fillId="43" borderId="17" xfId="0" applyNumberFormat="1" applyFont="1" applyFill="1" applyBorder="1" applyAlignment="1">
      <alignment/>
    </xf>
    <xf numFmtId="41" fontId="12" fillId="43" borderId="29" xfId="0" applyNumberFormat="1" applyFont="1" applyFill="1" applyBorder="1" applyAlignment="1">
      <alignment/>
    </xf>
    <xf numFmtId="41" fontId="12" fillId="44" borderId="45" xfId="0" applyNumberFormat="1" applyFont="1" applyFill="1" applyBorder="1" applyAlignment="1">
      <alignment/>
    </xf>
    <xf numFmtId="0" fontId="5" fillId="10" borderId="24" xfId="0" applyFont="1" applyFill="1" applyBorder="1" applyAlignment="1">
      <alignment/>
    </xf>
    <xf numFmtId="164" fontId="5" fillId="45" borderId="25" xfId="0" applyNumberFormat="1" applyFont="1" applyFill="1" applyBorder="1" applyAlignment="1">
      <alignment/>
    </xf>
    <xf numFmtId="41" fontId="10" fillId="45" borderId="25" xfId="0" applyNumberFormat="1" applyFont="1" applyFill="1" applyBorder="1" applyAlignment="1">
      <alignment/>
    </xf>
    <xf numFmtId="41" fontId="10" fillId="46" borderId="26" xfId="0" applyNumberFormat="1" applyFont="1" applyFill="1" applyBorder="1" applyAlignment="1">
      <alignment/>
    </xf>
    <xf numFmtId="41" fontId="8" fillId="33" borderId="46" xfId="58" applyNumberFormat="1" applyFont="1" applyFill="1" applyBorder="1">
      <alignment/>
      <protection/>
    </xf>
    <xf numFmtId="41" fontId="8" fillId="33" borderId="46" xfId="58" applyNumberFormat="1" applyFont="1" applyFill="1" applyBorder="1" applyAlignment="1">
      <alignment horizontal="right"/>
      <protection/>
    </xf>
    <xf numFmtId="41" fontId="0" fillId="0" borderId="0" xfId="0" applyNumberFormat="1" applyAlignment="1">
      <alignment/>
    </xf>
    <xf numFmtId="41" fontId="10" fillId="35" borderId="28" xfId="0" applyNumberFormat="1" applyFont="1" applyFill="1" applyBorder="1" applyAlignment="1">
      <alignment/>
    </xf>
    <xf numFmtId="164" fontId="5" fillId="47" borderId="24" xfId="0" applyNumberFormat="1" applyFont="1" applyFill="1" applyBorder="1" applyAlignment="1">
      <alignment/>
    </xf>
    <xf numFmtId="164" fontId="5" fillId="47" borderId="47" xfId="0" applyNumberFormat="1" applyFont="1" applyFill="1" applyBorder="1" applyAlignment="1">
      <alignment/>
    </xf>
    <xf numFmtId="41" fontId="12" fillId="47" borderId="25" xfId="0" applyNumberFormat="1" applyFont="1" applyFill="1" applyBorder="1" applyAlignment="1">
      <alignment/>
    </xf>
    <xf numFmtId="41" fontId="12" fillId="47" borderId="26" xfId="0" applyNumberFormat="1" applyFont="1" applyFill="1" applyBorder="1" applyAlignment="1">
      <alignment/>
    </xf>
    <xf numFmtId="41" fontId="12" fillId="47" borderId="47" xfId="0" applyNumberFormat="1" applyFont="1" applyFill="1" applyBorder="1" applyAlignment="1">
      <alignment/>
    </xf>
    <xf numFmtId="41" fontId="12" fillId="48" borderId="48" xfId="0" applyNumberFormat="1" applyFont="1" applyFill="1" applyBorder="1" applyAlignment="1">
      <alignment/>
    </xf>
    <xf numFmtId="0" fontId="64" fillId="0" borderId="0" xfId="0" applyFont="1" applyBorder="1" applyAlignment="1">
      <alignment/>
    </xf>
    <xf numFmtId="41" fontId="9" fillId="33" borderId="23" xfId="0" applyNumberFormat="1" applyFont="1" applyFill="1" applyBorder="1" applyAlignment="1">
      <alignment/>
    </xf>
    <xf numFmtId="41" fontId="10" fillId="49" borderId="19" xfId="0" applyNumberFormat="1" applyFont="1" applyFill="1" applyBorder="1" applyAlignment="1">
      <alignment/>
    </xf>
    <xf numFmtId="41" fontId="10" fillId="35" borderId="38" xfId="0" applyNumberFormat="1" applyFont="1" applyFill="1" applyBorder="1" applyAlignment="1">
      <alignment/>
    </xf>
    <xf numFmtId="41" fontId="12" fillId="33" borderId="25" xfId="0" applyNumberFormat="1" applyFont="1" applyFill="1" applyBorder="1" applyAlignment="1">
      <alignment/>
    </xf>
    <xf numFmtId="41" fontId="12" fillId="33" borderId="26" xfId="0" applyNumberFormat="1" applyFont="1" applyFill="1" applyBorder="1" applyAlignment="1">
      <alignment/>
    </xf>
    <xf numFmtId="41" fontId="12" fillId="35" borderId="48" xfId="0" applyNumberFormat="1" applyFont="1" applyFill="1" applyBorder="1" applyAlignment="1">
      <alignment/>
    </xf>
    <xf numFmtId="41" fontId="13" fillId="50" borderId="40" xfId="0" applyNumberFormat="1" applyFont="1" applyFill="1" applyBorder="1" applyAlignment="1">
      <alignment/>
    </xf>
    <xf numFmtId="41" fontId="13" fillId="50" borderId="26" xfId="0" applyNumberFormat="1" applyFont="1" applyFill="1" applyBorder="1" applyAlignment="1">
      <alignment/>
    </xf>
    <xf numFmtId="41" fontId="13" fillId="50" borderId="25" xfId="0" applyNumberFormat="1" applyFont="1" applyFill="1" applyBorder="1" applyAlignment="1">
      <alignment/>
    </xf>
    <xf numFmtId="41" fontId="13" fillId="50" borderId="47" xfId="0" applyNumberFormat="1" applyFont="1" applyFill="1" applyBorder="1" applyAlignment="1">
      <alignment/>
    </xf>
    <xf numFmtId="2" fontId="14" fillId="51" borderId="0" xfId="0" applyNumberFormat="1" applyFont="1" applyFill="1" applyBorder="1" applyAlignment="1">
      <alignment horizontal="right"/>
    </xf>
    <xf numFmtId="41" fontId="13" fillId="37" borderId="0" xfId="0" applyNumberFormat="1" applyFont="1" applyFill="1" applyBorder="1" applyAlignment="1">
      <alignment/>
    </xf>
    <xf numFmtId="0" fontId="16" fillId="33" borderId="0" xfId="0" applyFont="1" applyFill="1" applyAlignment="1">
      <alignment/>
    </xf>
    <xf numFmtId="41" fontId="14" fillId="33" borderId="16" xfId="0" applyNumberFormat="1" applyFont="1" applyFill="1" applyBorder="1" applyAlignment="1">
      <alignment/>
    </xf>
    <xf numFmtId="41" fontId="14" fillId="33" borderId="30" xfId="0" applyNumberFormat="1" applyFont="1" applyFill="1" applyBorder="1" applyAlignment="1">
      <alignment/>
    </xf>
    <xf numFmtId="41" fontId="14" fillId="33" borderId="17" xfId="0" applyNumberFormat="1" applyFont="1" applyFill="1" applyBorder="1" applyAlignment="1">
      <alignment/>
    </xf>
    <xf numFmtId="41" fontId="14" fillId="33" borderId="0" xfId="0" applyNumberFormat="1" applyFont="1" applyFill="1" applyAlignment="1">
      <alignment/>
    </xf>
    <xf numFmtId="41" fontId="17" fillId="33" borderId="49" xfId="0" applyNumberFormat="1" applyFont="1" applyFill="1" applyBorder="1" applyAlignment="1">
      <alignment/>
    </xf>
    <xf numFmtId="41" fontId="16" fillId="33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41" fontId="13" fillId="33" borderId="22" xfId="0" applyNumberFormat="1" applyFont="1" applyFill="1" applyBorder="1" applyAlignment="1">
      <alignment/>
    </xf>
    <xf numFmtId="41" fontId="3" fillId="33" borderId="0" xfId="0" applyNumberFormat="1" applyFont="1" applyFill="1" applyBorder="1" applyAlignment="1">
      <alignment/>
    </xf>
    <xf numFmtId="41" fontId="3" fillId="33" borderId="23" xfId="0" applyNumberFormat="1" applyFont="1" applyFill="1" applyBorder="1" applyAlignment="1">
      <alignment/>
    </xf>
    <xf numFmtId="165" fontId="3" fillId="33" borderId="23" xfId="0" applyNumberFormat="1" applyFont="1" applyFill="1" applyBorder="1" applyAlignment="1">
      <alignment/>
    </xf>
    <xf numFmtId="41" fontId="3" fillId="33" borderId="0" xfId="0" applyNumberFormat="1" applyFont="1" applyFill="1" applyAlignment="1">
      <alignment/>
    </xf>
    <xf numFmtId="41" fontId="5" fillId="33" borderId="50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41" fontId="13" fillId="33" borderId="20" xfId="0" applyNumberFormat="1" applyFont="1" applyFill="1" applyBorder="1" applyAlignment="1">
      <alignment/>
    </xf>
    <xf numFmtId="41" fontId="3" fillId="33" borderId="39" xfId="0" applyNumberFormat="1" applyFont="1" applyFill="1" applyBorder="1" applyAlignment="1">
      <alignment/>
    </xf>
    <xf numFmtId="41" fontId="13" fillId="0" borderId="21" xfId="0" applyNumberFormat="1" applyFont="1" applyBorder="1" applyAlignment="1">
      <alignment/>
    </xf>
    <xf numFmtId="41" fontId="3" fillId="33" borderId="21" xfId="0" applyNumberFormat="1" applyFont="1" applyFill="1" applyBorder="1" applyAlignment="1">
      <alignment/>
    </xf>
    <xf numFmtId="41" fontId="13" fillId="33" borderId="5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66" fontId="13" fillId="0" borderId="52" xfId="0" applyNumberFormat="1" applyFont="1" applyBorder="1" applyAlignment="1">
      <alignment/>
    </xf>
    <xf numFmtId="0" fontId="4" fillId="52" borderId="0" xfId="0" applyFont="1" applyFill="1" applyBorder="1" applyAlignment="1">
      <alignment horizontal="center"/>
    </xf>
    <xf numFmtId="41" fontId="9" fillId="53" borderId="30" xfId="0" applyNumberFormat="1" applyFont="1" applyFill="1" applyBorder="1" applyAlignment="1">
      <alignment/>
    </xf>
    <xf numFmtId="41" fontId="9" fillId="53" borderId="0" xfId="0" applyNumberFormat="1" applyFont="1" applyFill="1" applyBorder="1" applyAlignment="1">
      <alignment/>
    </xf>
    <xf numFmtId="41" fontId="9" fillId="53" borderId="33" xfId="0" applyNumberFormat="1" applyFont="1" applyFill="1" applyBorder="1" applyAlignment="1">
      <alignment/>
    </xf>
    <xf numFmtId="41" fontId="10" fillId="53" borderId="36" xfId="0" applyNumberFormat="1" applyFont="1" applyFill="1" applyBorder="1" applyAlignment="1">
      <alignment/>
    </xf>
    <xf numFmtId="41" fontId="9" fillId="53" borderId="39" xfId="0" applyNumberFormat="1" applyFont="1" applyFill="1" applyBorder="1" applyAlignment="1">
      <alignment/>
    </xf>
    <xf numFmtId="41" fontId="9" fillId="53" borderId="43" xfId="0" applyNumberFormat="1" applyFont="1" applyFill="1" applyBorder="1" applyAlignment="1">
      <alignment/>
    </xf>
    <xf numFmtId="41" fontId="9" fillId="53" borderId="0" xfId="0" applyNumberFormat="1" applyFont="1" applyFill="1" applyAlignment="1">
      <alignment/>
    </xf>
    <xf numFmtId="41" fontId="12" fillId="53" borderId="25" xfId="0" applyNumberFormat="1" applyFont="1" applyFill="1" applyBorder="1" applyAlignment="1">
      <alignment/>
    </xf>
    <xf numFmtId="0" fontId="4" fillId="54" borderId="19" xfId="0" applyFont="1" applyFill="1" applyBorder="1" applyAlignment="1">
      <alignment horizontal="center"/>
    </xf>
    <xf numFmtId="41" fontId="9" fillId="55" borderId="29" xfId="0" applyNumberFormat="1" applyFont="1" applyFill="1" applyBorder="1" applyAlignment="1">
      <alignment/>
    </xf>
    <xf numFmtId="41" fontId="9" fillId="55" borderId="19" xfId="0" applyNumberFormat="1" applyFont="1" applyFill="1" applyBorder="1" applyAlignment="1">
      <alignment/>
    </xf>
    <xf numFmtId="41" fontId="9" fillId="55" borderId="32" xfId="0" applyNumberFormat="1" applyFont="1" applyFill="1" applyBorder="1" applyAlignment="1">
      <alignment/>
    </xf>
    <xf numFmtId="41" fontId="10" fillId="55" borderId="35" xfId="0" applyNumberFormat="1" applyFont="1" applyFill="1" applyBorder="1" applyAlignment="1">
      <alignment/>
    </xf>
    <xf numFmtId="41" fontId="9" fillId="55" borderId="38" xfId="0" applyNumberFormat="1" applyFont="1" applyFill="1" applyBorder="1" applyAlignment="1">
      <alignment/>
    </xf>
    <xf numFmtId="41" fontId="9" fillId="55" borderId="42" xfId="0" applyNumberFormat="1" applyFont="1" applyFill="1" applyBorder="1" applyAlignment="1">
      <alignment/>
    </xf>
    <xf numFmtId="41" fontId="12" fillId="55" borderId="47" xfId="0" applyNumberFormat="1" applyFont="1" applyFill="1" applyBorder="1" applyAlignment="1">
      <alignment/>
    </xf>
    <xf numFmtId="41" fontId="12" fillId="43" borderId="26" xfId="0" applyNumberFormat="1" applyFont="1" applyFill="1" applyBorder="1" applyAlignment="1">
      <alignment/>
    </xf>
    <xf numFmtId="41" fontId="12" fillId="43" borderId="25" xfId="0" applyNumberFormat="1" applyFont="1" applyFill="1" applyBorder="1" applyAlignment="1">
      <alignment/>
    </xf>
    <xf numFmtId="41" fontId="12" fillId="43" borderId="24" xfId="0" applyNumberFormat="1" applyFont="1" applyFill="1" applyBorder="1" applyAlignment="1">
      <alignment/>
    </xf>
    <xf numFmtId="0" fontId="6" fillId="33" borderId="41" xfId="0" applyNumberFormat="1" applyFont="1" applyFill="1" applyBorder="1" applyAlignment="1" quotePrefix="1">
      <alignment horizontal="left"/>
    </xf>
    <xf numFmtId="41" fontId="10" fillId="35" borderId="42" xfId="0" applyNumberFormat="1" applyFont="1" applyFill="1" applyBorder="1" applyAlignment="1">
      <alignment/>
    </xf>
    <xf numFmtId="0" fontId="65" fillId="37" borderId="0" xfId="0" applyFont="1" applyFill="1" applyBorder="1" applyAlignment="1">
      <alignment/>
    </xf>
    <xf numFmtId="41" fontId="66" fillId="37" borderId="0" xfId="0" applyNumberFormat="1" applyFont="1" applyFill="1" applyBorder="1" applyAlignment="1">
      <alignment/>
    </xf>
    <xf numFmtId="43" fontId="66" fillId="37" borderId="0" xfId="0" applyNumberFormat="1" applyFont="1" applyFill="1" applyBorder="1" applyAlignment="1">
      <alignment/>
    </xf>
    <xf numFmtId="0" fontId="0" fillId="0" borderId="0" xfId="57">
      <alignment/>
      <protection/>
    </xf>
    <xf numFmtId="41" fontId="8" fillId="33" borderId="53" xfId="58" applyNumberFormat="1" applyFont="1" applyFill="1" applyBorder="1" applyAlignment="1">
      <alignment horizontal="right"/>
      <protection/>
    </xf>
    <xf numFmtId="41" fontId="8" fillId="33" borderId="53" xfId="58" applyNumberFormat="1" applyFont="1" applyFill="1" applyBorder="1">
      <alignment/>
      <protection/>
    </xf>
    <xf numFmtId="164" fontId="6" fillId="33" borderId="41" xfId="0" applyNumberFormat="1" applyFont="1" applyFill="1" applyBorder="1" applyAlignment="1" quotePrefix="1">
      <alignment horizontal="left"/>
    </xf>
    <xf numFmtId="41" fontId="9" fillId="33" borderId="43" xfId="0" applyNumberFormat="1" applyFont="1" applyFill="1" applyBorder="1" applyAlignment="1">
      <alignment/>
    </xf>
    <xf numFmtId="164" fontId="5" fillId="45" borderId="54" xfId="0" applyNumberFormat="1" applyFont="1" applyFill="1" applyBorder="1" applyAlignment="1">
      <alignment/>
    </xf>
    <xf numFmtId="164" fontId="5" fillId="45" borderId="55" xfId="0" applyNumberFormat="1" applyFont="1" applyFill="1" applyBorder="1" applyAlignment="1">
      <alignment/>
    </xf>
    <xf numFmtId="41" fontId="12" fillId="45" borderId="56" xfId="0" applyNumberFormat="1" applyFont="1" applyFill="1" applyBorder="1" applyAlignment="1">
      <alignment/>
    </xf>
    <xf numFmtId="41" fontId="12" fillId="45" borderId="57" xfId="0" applyNumberFormat="1" applyFont="1" applyFill="1" applyBorder="1" applyAlignment="1">
      <alignment/>
    </xf>
    <xf numFmtId="41" fontId="12" fillId="45" borderId="55" xfId="0" applyNumberFormat="1" applyFont="1" applyFill="1" applyBorder="1" applyAlignment="1">
      <alignment/>
    </xf>
    <xf numFmtId="41" fontId="12" fillId="46" borderId="58" xfId="0" applyNumberFormat="1" applyFont="1" applyFill="1" applyBorder="1" applyAlignment="1">
      <alignment/>
    </xf>
    <xf numFmtId="0" fontId="5" fillId="56" borderId="12" xfId="0" applyFont="1" applyFill="1" applyBorder="1" applyAlignment="1">
      <alignment/>
    </xf>
    <xf numFmtId="164" fontId="5" fillId="47" borderId="59" xfId="0" applyNumberFormat="1" applyFont="1" applyFill="1" applyBorder="1" applyAlignment="1">
      <alignment/>
    </xf>
    <xf numFmtId="41" fontId="10" fillId="47" borderId="59" xfId="0" applyNumberFormat="1" applyFont="1" applyFill="1" applyBorder="1" applyAlignment="1">
      <alignment/>
    </xf>
    <xf numFmtId="41" fontId="10" fillId="48" borderId="60" xfId="0" applyNumberFormat="1" applyFont="1" applyFill="1" applyBorder="1" applyAlignment="1">
      <alignment/>
    </xf>
    <xf numFmtId="41" fontId="0" fillId="0" borderId="0" xfId="57" applyNumberFormat="1">
      <alignment/>
      <protection/>
    </xf>
    <xf numFmtId="0" fontId="6" fillId="33" borderId="61" xfId="0" applyNumberFormat="1" applyFont="1" applyFill="1" applyBorder="1" applyAlignment="1" quotePrefix="1">
      <alignment horizontal="left"/>
    </xf>
    <xf numFmtId="0" fontId="6" fillId="33" borderId="47" xfId="0" applyFont="1" applyFill="1" applyBorder="1" applyAlignment="1">
      <alignment horizontal="left" indent="1"/>
    </xf>
    <xf numFmtId="41" fontId="8" fillId="33" borderId="25" xfId="58" applyNumberFormat="1" applyFont="1" applyFill="1" applyBorder="1">
      <alignment/>
      <protection/>
    </xf>
    <xf numFmtId="41" fontId="9" fillId="33" borderId="47" xfId="0" applyNumberFormat="1" applyFont="1" applyFill="1" applyBorder="1" applyAlignment="1">
      <alignment/>
    </xf>
    <xf numFmtId="41" fontId="8" fillId="33" borderId="25" xfId="58" applyNumberFormat="1" applyFont="1" applyFill="1" applyBorder="1" applyAlignment="1">
      <alignment horizontal="right"/>
      <protection/>
    </xf>
    <xf numFmtId="41" fontId="9" fillId="53" borderId="25" xfId="0" applyNumberFormat="1" applyFont="1" applyFill="1" applyBorder="1" applyAlignment="1">
      <alignment/>
    </xf>
    <xf numFmtId="41" fontId="9" fillId="55" borderId="47" xfId="0" applyNumberFormat="1" applyFont="1" applyFill="1" applyBorder="1" applyAlignment="1">
      <alignment/>
    </xf>
    <xf numFmtId="41" fontId="10" fillId="35" borderId="26" xfId="0" applyNumberFormat="1" applyFont="1" applyFill="1" applyBorder="1" applyAlignment="1">
      <alignment/>
    </xf>
    <xf numFmtId="41" fontId="67" fillId="37" borderId="0" xfId="0" applyNumberFormat="1" applyFont="1" applyFill="1" applyBorder="1" applyAlignment="1">
      <alignment/>
    </xf>
    <xf numFmtId="0" fontId="0" fillId="0" borderId="0" xfId="59">
      <alignment/>
      <protection/>
    </xf>
    <xf numFmtId="0" fontId="22" fillId="0" borderId="62" xfId="59" applyFont="1" applyBorder="1" applyAlignment="1">
      <alignment horizontal="center" wrapText="1"/>
      <protection/>
    </xf>
    <xf numFmtId="0" fontId="22" fillId="57" borderId="63" xfId="59" applyFont="1" applyFill="1" applyBorder="1" applyAlignment="1">
      <alignment horizontal="left" vertical="top" wrapText="1"/>
      <protection/>
    </xf>
    <xf numFmtId="169" fontId="21" fillId="58" borderId="63" xfId="59" applyNumberFormat="1" applyFont="1" applyFill="1" applyBorder="1" applyAlignment="1">
      <alignment horizontal="right" vertical="top"/>
      <protection/>
    </xf>
    <xf numFmtId="0" fontId="22" fillId="57" borderId="64" xfId="59" applyFont="1" applyFill="1" applyBorder="1" applyAlignment="1">
      <alignment horizontal="left" vertical="top" wrapText="1"/>
      <protection/>
    </xf>
    <xf numFmtId="169" fontId="21" fillId="58" borderId="64" xfId="59" applyNumberFormat="1" applyFont="1" applyFill="1" applyBorder="1" applyAlignment="1">
      <alignment horizontal="right" vertical="top"/>
      <protection/>
    </xf>
    <xf numFmtId="0" fontId="22" fillId="57" borderId="65" xfId="59" applyFont="1" applyFill="1" applyBorder="1" applyAlignment="1">
      <alignment horizontal="left" vertical="top" wrapText="1"/>
      <protection/>
    </xf>
    <xf numFmtId="169" fontId="21" fillId="58" borderId="65" xfId="59" applyNumberFormat="1" applyFont="1" applyFill="1" applyBorder="1" applyAlignment="1">
      <alignment horizontal="right" vertical="top"/>
      <protection/>
    </xf>
    <xf numFmtId="0" fontId="22" fillId="57" borderId="66" xfId="59" applyFont="1" applyFill="1" applyBorder="1" applyAlignment="1">
      <alignment horizontal="left" vertical="top" wrapText="1"/>
      <protection/>
    </xf>
    <xf numFmtId="169" fontId="21" fillId="58" borderId="66" xfId="59" applyNumberFormat="1" applyFont="1" applyFill="1" applyBorder="1" applyAlignment="1">
      <alignment horizontal="right" vertical="top"/>
      <protection/>
    </xf>
    <xf numFmtId="0" fontId="4" fillId="34" borderId="67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68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164" fontId="5" fillId="33" borderId="24" xfId="0" applyNumberFormat="1" applyFont="1" applyFill="1" applyBorder="1" applyAlignment="1">
      <alignment horizontal="center"/>
    </xf>
    <xf numFmtId="164" fontId="5" fillId="33" borderId="47" xfId="0" applyNumberFormat="1" applyFont="1" applyFill="1" applyBorder="1" applyAlignment="1">
      <alignment horizontal="center"/>
    </xf>
    <xf numFmtId="0" fontId="5" fillId="50" borderId="24" xfId="0" applyFont="1" applyFill="1" applyBorder="1" applyAlignment="1">
      <alignment horizontal="right"/>
    </xf>
    <xf numFmtId="0" fontId="5" fillId="50" borderId="26" xfId="0" applyFont="1" applyFill="1" applyBorder="1" applyAlignment="1">
      <alignment horizontal="right"/>
    </xf>
    <xf numFmtId="0" fontId="15" fillId="0" borderId="0" xfId="0" applyFont="1" applyBorder="1" applyAlignment="1">
      <alignment horizontal="center" vertical="center" textRotation="90"/>
    </xf>
    <xf numFmtId="0" fontId="2" fillId="33" borderId="0" xfId="0" applyFont="1" applyFill="1" applyAlignment="1">
      <alignment horizontal="center"/>
    </xf>
    <xf numFmtId="0" fontId="18" fillId="33" borderId="0" xfId="58" applyFont="1" applyFill="1" applyBorder="1" applyAlignment="1">
      <alignment horizontal="left" vertical="top" wrapText="1"/>
      <protection/>
    </xf>
    <xf numFmtId="41" fontId="3" fillId="0" borderId="52" xfId="0" applyNumberFormat="1" applyFont="1" applyBorder="1" applyAlignment="1">
      <alignment horizontal="right"/>
    </xf>
    <xf numFmtId="0" fontId="22" fillId="57" borderId="65" xfId="59" applyFont="1" applyFill="1" applyBorder="1" applyAlignment="1">
      <alignment horizontal="left" vertical="top" wrapText="1"/>
      <protection/>
    </xf>
    <xf numFmtId="0" fontId="22" fillId="57" borderId="64" xfId="59" applyFont="1" applyFill="1" applyBorder="1" applyAlignment="1">
      <alignment horizontal="left" vertical="top" wrapText="1"/>
      <protection/>
    </xf>
    <xf numFmtId="0" fontId="22" fillId="57" borderId="66" xfId="59" applyFont="1" applyFill="1" applyBorder="1" applyAlignment="1">
      <alignment horizontal="left" vertical="top" wrapText="1"/>
      <protection/>
    </xf>
    <xf numFmtId="0" fontId="20" fillId="0" borderId="0" xfId="59" applyFont="1" applyBorder="1" applyAlignment="1">
      <alignment horizontal="center" vertical="center" wrapText="1"/>
      <protection/>
    </xf>
    <xf numFmtId="0" fontId="21" fillId="58" borderId="0" xfId="59" applyFont="1" applyFill="1">
      <alignment/>
      <protection/>
    </xf>
    <xf numFmtId="0" fontId="0" fillId="0" borderId="0" xfId="59">
      <alignment/>
      <protection/>
    </xf>
    <xf numFmtId="0" fontId="22" fillId="0" borderId="62" xfId="59" applyFont="1" applyBorder="1" applyAlignment="1">
      <alignment horizontal="left" wrapText="1"/>
      <protection/>
    </xf>
    <xf numFmtId="0" fontId="22" fillId="57" borderId="69" xfId="59" applyFont="1" applyFill="1" applyBorder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Y 20-21 SCH" xfId="57"/>
    <cellStyle name="Normal_sch&amp;ftes-all" xfId="58"/>
    <cellStyle name="Normal_SPSS Spring 2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0"/>
  <sheetViews>
    <sheetView tabSelected="1" zoomScalePageLayoutView="0" workbookViewId="0" topLeftCell="A17">
      <selection activeCell="Q51" sqref="Q51"/>
    </sheetView>
  </sheetViews>
  <sheetFormatPr defaultColWidth="9.140625" defaultRowHeight="12.75"/>
  <cols>
    <col min="1" max="1" width="7.421875" style="63" customWidth="1"/>
    <col min="2" max="2" width="29.8515625" style="63" customWidth="1"/>
    <col min="3" max="4" width="8.7109375" style="63" customWidth="1"/>
    <col min="5" max="5" width="8.140625" style="63" customWidth="1"/>
    <col min="6" max="6" width="8.7109375" style="63" customWidth="1"/>
    <col min="7" max="9" width="7.8515625" style="63" customWidth="1"/>
    <col min="10" max="10" width="8.140625" style="63" customWidth="1"/>
    <col min="11" max="12" width="10.00390625" style="63" customWidth="1"/>
    <col min="13" max="13" width="9.00390625" style="63" customWidth="1"/>
    <col min="14" max="14" width="3.28125" style="2" customWidth="1"/>
    <col min="15" max="15" width="9.140625" style="3" customWidth="1"/>
    <col min="16" max="16384" width="9.140625" style="63" customWidth="1"/>
  </cols>
  <sheetData>
    <row r="1" spans="1:17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Q1" s="180"/>
    </row>
    <row r="2" spans="1:17" ht="12.75" customHeight="1">
      <c r="A2" s="1" t="s">
        <v>198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Q2" s="180"/>
    </row>
    <row r="3" spans="1:17" ht="12.75">
      <c r="A3" s="4"/>
      <c r="B3" s="5"/>
      <c r="C3" s="6" t="s">
        <v>1</v>
      </c>
      <c r="D3" s="7"/>
      <c r="E3" s="7"/>
      <c r="F3" s="7"/>
      <c r="G3" s="7"/>
      <c r="H3" s="8"/>
      <c r="I3" s="9"/>
      <c r="J3" s="9"/>
      <c r="K3" s="10" t="s">
        <v>2</v>
      </c>
      <c r="L3" s="11"/>
      <c r="M3" s="12"/>
      <c r="Q3" s="180"/>
    </row>
    <row r="4" spans="1:17" ht="12.75" customHeight="1">
      <c r="A4" s="13" t="s">
        <v>3</v>
      </c>
      <c r="B4" s="14" t="s">
        <v>4</v>
      </c>
      <c r="C4" s="215" t="s">
        <v>5</v>
      </c>
      <c r="D4" s="216"/>
      <c r="E4" s="217" t="s">
        <v>6</v>
      </c>
      <c r="F4" s="218"/>
      <c r="G4" s="215" t="s">
        <v>7</v>
      </c>
      <c r="H4" s="219"/>
      <c r="I4" s="220" t="s">
        <v>8</v>
      </c>
      <c r="J4" s="221"/>
      <c r="K4" s="17" t="s">
        <v>9</v>
      </c>
      <c r="L4" s="18"/>
      <c r="M4" s="19" t="s">
        <v>10</v>
      </c>
      <c r="Q4" s="180"/>
    </row>
    <row r="5" spans="1:17" ht="13.5" customHeight="1">
      <c r="A5" s="13" t="s">
        <v>11</v>
      </c>
      <c r="B5" s="15" t="s">
        <v>12</v>
      </c>
      <c r="C5" s="16" t="s">
        <v>13</v>
      </c>
      <c r="D5" s="15" t="s">
        <v>14</v>
      </c>
      <c r="E5" s="16" t="s">
        <v>13</v>
      </c>
      <c r="F5" s="15" t="s">
        <v>14</v>
      </c>
      <c r="G5" s="16" t="s">
        <v>13</v>
      </c>
      <c r="H5" s="16" t="s">
        <v>14</v>
      </c>
      <c r="I5" s="20" t="s">
        <v>13</v>
      </c>
      <c r="J5" s="21" t="s">
        <v>14</v>
      </c>
      <c r="K5" s="155" t="s">
        <v>13</v>
      </c>
      <c r="L5" s="164" t="s">
        <v>14</v>
      </c>
      <c r="M5" s="19" t="s">
        <v>2</v>
      </c>
      <c r="Q5" s="180"/>
    </row>
    <row r="6" spans="1:17" ht="13.5" customHeight="1">
      <c r="A6" s="22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4"/>
      <c r="Q6" s="180"/>
    </row>
    <row r="7" spans="1:17" ht="13.5" customHeight="1">
      <c r="A7" s="25" t="s">
        <v>16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Q7" s="180"/>
    </row>
    <row r="8" spans="1:17" ht="12" customHeight="1">
      <c r="A8" s="28">
        <v>51.0913</v>
      </c>
      <c r="B8" s="29" t="s">
        <v>18</v>
      </c>
      <c r="C8" s="30">
        <v>104</v>
      </c>
      <c r="D8" s="31">
        <v>92</v>
      </c>
      <c r="E8" s="30">
        <v>44</v>
      </c>
      <c r="F8" s="31">
        <v>40</v>
      </c>
      <c r="G8" s="32">
        <v>0</v>
      </c>
      <c r="H8" s="31">
        <v>0</v>
      </c>
      <c r="I8" s="32">
        <v>0</v>
      </c>
      <c r="J8" s="31">
        <v>0</v>
      </c>
      <c r="K8" s="156">
        <f aca="true" t="shared" si="0" ref="K8:K15">(C8+E8+G8+I8)</f>
        <v>148</v>
      </c>
      <c r="L8" s="165">
        <f aca="true" t="shared" si="1" ref="L8:L15">(D8+F8+H8+J8)</f>
        <v>132</v>
      </c>
      <c r="M8" s="33">
        <f>SUM(K8:L8)</f>
        <v>280</v>
      </c>
      <c r="N8" s="2" t="s">
        <v>19</v>
      </c>
      <c r="Q8" s="180"/>
    </row>
    <row r="9" spans="1:17" ht="12" customHeight="1">
      <c r="A9" s="34">
        <v>31.0505</v>
      </c>
      <c r="B9" s="35" t="s">
        <v>20</v>
      </c>
      <c r="C9" s="36">
        <v>912</v>
      </c>
      <c r="D9" s="37">
        <v>720</v>
      </c>
      <c r="E9" s="36">
        <v>1520</v>
      </c>
      <c r="F9" s="37">
        <v>1682</v>
      </c>
      <c r="G9" s="38">
        <v>0</v>
      </c>
      <c r="H9" s="37">
        <v>0</v>
      </c>
      <c r="I9" s="38">
        <v>0</v>
      </c>
      <c r="J9" s="37">
        <v>0</v>
      </c>
      <c r="K9" s="157">
        <f t="shared" si="0"/>
        <v>2432</v>
      </c>
      <c r="L9" s="166">
        <f t="shared" si="1"/>
        <v>2402</v>
      </c>
      <c r="M9" s="40">
        <f>SUM(K9:L9)</f>
        <v>4834</v>
      </c>
      <c r="N9" s="2" t="s">
        <v>19</v>
      </c>
      <c r="Q9" s="180"/>
    </row>
    <row r="10" spans="1:17" ht="12" customHeight="1">
      <c r="A10" s="34">
        <v>51.9999</v>
      </c>
      <c r="B10" s="35" t="s">
        <v>184</v>
      </c>
      <c r="C10" s="36">
        <v>0</v>
      </c>
      <c r="D10" s="37">
        <v>0</v>
      </c>
      <c r="E10" s="36">
        <v>0</v>
      </c>
      <c r="F10" s="37">
        <v>0</v>
      </c>
      <c r="G10" s="38">
        <v>234</v>
      </c>
      <c r="H10" s="37">
        <v>273</v>
      </c>
      <c r="I10" s="38">
        <v>0</v>
      </c>
      <c r="J10" s="37">
        <v>0</v>
      </c>
      <c r="K10" s="157">
        <f t="shared" si="0"/>
        <v>234</v>
      </c>
      <c r="L10" s="166">
        <f t="shared" si="1"/>
        <v>273</v>
      </c>
      <c r="M10" s="40">
        <f>SUM(K10:L10)</f>
        <v>507</v>
      </c>
      <c r="N10" s="2" t="s">
        <v>17</v>
      </c>
      <c r="Q10" s="180"/>
    </row>
    <row r="11" spans="1:17" ht="12" customHeight="1">
      <c r="A11" s="175"/>
      <c r="B11" s="85" t="s">
        <v>21</v>
      </c>
      <c r="C11" s="86">
        <v>654</v>
      </c>
      <c r="D11" s="87">
        <v>689</v>
      </c>
      <c r="E11" s="86">
        <v>196</v>
      </c>
      <c r="F11" s="87">
        <v>432</v>
      </c>
      <c r="G11" s="88">
        <v>0</v>
      </c>
      <c r="H11" s="87">
        <v>0</v>
      </c>
      <c r="I11" s="88">
        <v>0</v>
      </c>
      <c r="J11" s="87">
        <v>0</v>
      </c>
      <c r="K11" s="161">
        <f t="shared" si="0"/>
        <v>850</v>
      </c>
      <c r="L11" s="170">
        <f t="shared" si="1"/>
        <v>1121</v>
      </c>
      <c r="M11" s="176">
        <f>SUM(K11:L11)</f>
        <v>1971</v>
      </c>
      <c r="Q11" s="180"/>
    </row>
    <row r="12" spans="1:17" ht="12" customHeight="1">
      <c r="A12" s="42">
        <v>31.0501</v>
      </c>
      <c r="B12" s="43" t="s">
        <v>22</v>
      </c>
      <c r="C12" s="44">
        <v>2451</v>
      </c>
      <c r="D12" s="45">
        <v>1629</v>
      </c>
      <c r="E12" s="44">
        <v>0</v>
      </c>
      <c r="F12" s="45">
        <v>0</v>
      </c>
      <c r="G12" s="46"/>
      <c r="H12" s="45">
        <v>0</v>
      </c>
      <c r="I12" s="46">
        <v>0</v>
      </c>
      <c r="J12" s="45">
        <v>0</v>
      </c>
      <c r="K12" s="158">
        <f t="shared" si="0"/>
        <v>2451</v>
      </c>
      <c r="L12" s="167">
        <f t="shared" si="1"/>
        <v>1629</v>
      </c>
      <c r="M12" s="47">
        <f>SUM(K12:L12)</f>
        <v>4080</v>
      </c>
      <c r="Q12" s="180"/>
    </row>
    <row r="13" spans="1:17" ht="12" customHeight="1">
      <c r="A13" s="48">
        <v>51.1005</v>
      </c>
      <c r="B13" s="35" t="s">
        <v>23</v>
      </c>
      <c r="C13" s="36">
        <v>28</v>
      </c>
      <c r="D13" s="37">
        <v>28</v>
      </c>
      <c r="E13" s="36">
        <v>272</v>
      </c>
      <c r="F13" s="37">
        <v>287</v>
      </c>
      <c r="G13" s="38">
        <v>0</v>
      </c>
      <c r="H13" s="37">
        <v>0</v>
      </c>
      <c r="I13" s="38">
        <v>0</v>
      </c>
      <c r="J13" s="37">
        <v>0</v>
      </c>
      <c r="K13" s="157">
        <f t="shared" si="0"/>
        <v>300</v>
      </c>
      <c r="L13" s="166">
        <f t="shared" si="1"/>
        <v>315</v>
      </c>
      <c r="M13" s="40">
        <f>SUM(K13:L13)</f>
        <v>615</v>
      </c>
      <c r="N13" s="2" t="s">
        <v>17</v>
      </c>
      <c r="Q13" s="180"/>
    </row>
    <row r="14" spans="1:17" ht="12" customHeight="1">
      <c r="A14" s="41">
        <v>13.1307</v>
      </c>
      <c r="B14" s="35" t="s">
        <v>188</v>
      </c>
      <c r="C14" s="36">
        <v>264</v>
      </c>
      <c r="D14" s="37">
        <v>372</v>
      </c>
      <c r="E14" s="36">
        <v>500</v>
      </c>
      <c r="F14" s="37">
        <v>536</v>
      </c>
      <c r="G14" s="38">
        <v>0</v>
      </c>
      <c r="H14" s="37">
        <v>0</v>
      </c>
      <c r="I14" s="38">
        <v>0</v>
      </c>
      <c r="J14" s="37">
        <v>0</v>
      </c>
      <c r="K14" s="157">
        <f t="shared" si="0"/>
        <v>764</v>
      </c>
      <c r="L14" s="166">
        <f t="shared" si="1"/>
        <v>908</v>
      </c>
      <c r="M14" s="40">
        <f>SUM(K14:L14)</f>
        <v>1672</v>
      </c>
      <c r="N14" s="2" t="s">
        <v>19</v>
      </c>
      <c r="Q14" s="180"/>
    </row>
    <row r="15" spans="1:17" ht="12" customHeight="1">
      <c r="A15" s="49">
        <v>51.0908</v>
      </c>
      <c r="B15" s="43" t="s">
        <v>24</v>
      </c>
      <c r="C15" s="44">
        <v>24</v>
      </c>
      <c r="D15" s="45">
        <v>27</v>
      </c>
      <c r="E15" s="44">
        <v>611</v>
      </c>
      <c r="F15" s="45">
        <v>504</v>
      </c>
      <c r="G15" s="111">
        <v>0</v>
      </c>
      <c r="H15" s="45">
        <v>0</v>
      </c>
      <c r="I15" s="46">
        <v>0</v>
      </c>
      <c r="J15" s="45">
        <v>0</v>
      </c>
      <c r="K15" s="158">
        <f t="shared" si="0"/>
        <v>635</v>
      </c>
      <c r="L15" s="167">
        <f t="shared" si="1"/>
        <v>531</v>
      </c>
      <c r="M15" s="50">
        <f>SUM(K15:L15)</f>
        <v>1166</v>
      </c>
      <c r="N15" s="2" t="s">
        <v>17</v>
      </c>
      <c r="Q15" s="180"/>
    </row>
    <row r="16" spans="1:17" ht="12" customHeight="1">
      <c r="A16" s="51" t="s">
        <v>25</v>
      </c>
      <c r="B16" s="52"/>
      <c r="C16" s="53">
        <f aca="true" t="shared" si="2" ref="C16:M16">SUM(C8:C15)</f>
        <v>4437</v>
      </c>
      <c r="D16" s="54">
        <f t="shared" si="2"/>
        <v>3557</v>
      </c>
      <c r="E16" s="53">
        <f t="shared" si="2"/>
        <v>3143</v>
      </c>
      <c r="F16" s="54">
        <f t="shared" si="2"/>
        <v>3481</v>
      </c>
      <c r="G16" s="53">
        <f>SUM(G8:G15)</f>
        <v>234</v>
      </c>
      <c r="H16" s="54">
        <f>SUM(H8:H15)</f>
        <v>273</v>
      </c>
      <c r="I16" s="55">
        <f t="shared" si="2"/>
        <v>0</v>
      </c>
      <c r="J16" s="54">
        <f t="shared" si="2"/>
        <v>0</v>
      </c>
      <c r="K16" s="159">
        <f t="shared" si="2"/>
        <v>7814</v>
      </c>
      <c r="L16" s="168">
        <f t="shared" si="2"/>
        <v>7311</v>
      </c>
      <c r="M16" s="56">
        <f t="shared" si="2"/>
        <v>15125</v>
      </c>
      <c r="Q16" s="180"/>
    </row>
    <row r="17" spans="1:17" ht="12" customHeight="1">
      <c r="A17" s="196"/>
      <c r="B17" s="197" t="s">
        <v>183</v>
      </c>
      <c r="C17" s="198">
        <v>0</v>
      </c>
      <c r="D17" s="199">
        <v>0</v>
      </c>
      <c r="E17" s="198">
        <v>72</v>
      </c>
      <c r="F17" s="199">
        <v>0</v>
      </c>
      <c r="G17" s="200">
        <v>0</v>
      </c>
      <c r="H17" s="199">
        <v>0</v>
      </c>
      <c r="I17" s="200">
        <v>0</v>
      </c>
      <c r="J17" s="199">
        <v>0</v>
      </c>
      <c r="K17" s="201">
        <f aca="true" t="shared" si="3" ref="K17:L19">(C17+E17+G17+I17)</f>
        <v>72</v>
      </c>
      <c r="L17" s="202">
        <f t="shared" si="3"/>
        <v>0</v>
      </c>
      <c r="M17" s="203">
        <f>SUM(K17:L17)</f>
        <v>72</v>
      </c>
      <c r="Q17" s="180"/>
    </row>
    <row r="18" spans="1:17" ht="12" customHeight="1">
      <c r="A18" s="57">
        <v>51.1601</v>
      </c>
      <c r="B18" s="58" t="s">
        <v>26</v>
      </c>
      <c r="C18" s="59">
        <v>0</v>
      </c>
      <c r="D18" s="60">
        <v>0</v>
      </c>
      <c r="E18" s="59">
        <v>2140</v>
      </c>
      <c r="F18" s="60">
        <v>1947</v>
      </c>
      <c r="G18" s="61">
        <v>24</v>
      </c>
      <c r="H18" s="60">
        <v>21</v>
      </c>
      <c r="I18" s="61">
        <v>161</v>
      </c>
      <c r="J18" s="60">
        <v>138</v>
      </c>
      <c r="K18" s="160">
        <f t="shared" si="3"/>
        <v>2325</v>
      </c>
      <c r="L18" s="169">
        <f t="shared" si="3"/>
        <v>2106</v>
      </c>
      <c r="M18" s="62">
        <f>SUM(K18:L18)</f>
        <v>4431</v>
      </c>
      <c r="N18" s="2" t="s">
        <v>17</v>
      </c>
      <c r="Q18" s="180"/>
    </row>
    <row r="19" spans="1:17" ht="12" customHeight="1">
      <c r="A19" s="64">
        <v>44.0701</v>
      </c>
      <c r="B19" s="58" t="s">
        <v>27</v>
      </c>
      <c r="C19" s="59">
        <v>320</v>
      </c>
      <c r="D19" s="65">
        <v>176</v>
      </c>
      <c r="E19" s="59">
        <v>2774</v>
      </c>
      <c r="F19" s="65">
        <v>3298</v>
      </c>
      <c r="G19" s="61">
        <v>3659</v>
      </c>
      <c r="H19" s="65">
        <v>3202</v>
      </c>
      <c r="I19" s="61">
        <v>0</v>
      </c>
      <c r="J19" s="65"/>
      <c r="K19" s="160">
        <f t="shared" si="3"/>
        <v>6753</v>
      </c>
      <c r="L19" s="169">
        <f t="shared" si="3"/>
        <v>6676</v>
      </c>
      <c r="M19" s="62">
        <f>SUM(K19:L19)</f>
        <v>13429</v>
      </c>
      <c r="N19" s="66" t="s">
        <v>19</v>
      </c>
      <c r="Q19" s="180"/>
    </row>
    <row r="20" spans="1:17" ht="12" customHeight="1">
      <c r="A20" s="22" t="s">
        <v>28</v>
      </c>
      <c r="B20" s="23"/>
      <c r="C20" s="67">
        <f>C19+C18+C16+C17</f>
        <v>4757</v>
      </c>
      <c r="D20" s="68">
        <f aca="true" t="shared" si="4" ref="D20:M20">D19+D18+D16+D17</f>
        <v>3733</v>
      </c>
      <c r="E20" s="67">
        <f t="shared" si="4"/>
        <v>8129</v>
      </c>
      <c r="F20" s="68">
        <f t="shared" si="4"/>
        <v>8726</v>
      </c>
      <c r="G20" s="67">
        <f t="shared" si="4"/>
        <v>3917</v>
      </c>
      <c r="H20" s="68">
        <f>H19+H18+H16+H17</f>
        <v>3496</v>
      </c>
      <c r="I20" s="67">
        <f t="shared" si="4"/>
        <v>161</v>
      </c>
      <c r="J20" s="68">
        <f t="shared" si="4"/>
        <v>138</v>
      </c>
      <c r="K20" s="67">
        <f t="shared" si="4"/>
        <v>16964</v>
      </c>
      <c r="L20" s="68">
        <f t="shared" si="4"/>
        <v>16093</v>
      </c>
      <c r="M20" s="68">
        <f t="shared" si="4"/>
        <v>33057</v>
      </c>
      <c r="Q20" s="180"/>
    </row>
    <row r="21" spans="1:17" ht="12" customHeight="1">
      <c r="A21" s="69" t="s">
        <v>29</v>
      </c>
      <c r="B21" s="70"/>
      <c r="C21" s="71">
        <v>688</v>
      </c>
      <c r="D21" s="72">
        <v>512</v>
      </c>
      <c r="E21" s="71">
        <v>192</v>
      </c>
      <c r="F21" s="72">
        <v>119</v>
      </c>
      <c r="G21" s="71">
        <v>0</v>
      </c>
      <c r="H21" s="72">
        <v>0</v>
      </c>
      <c r="I21" s="71">
        <v>0</v>
      </c>
      <c r="J21" s="72">
        <v>0</v>
      </c>
      <c r="K21" s="73">
        <f>(C21+E21+G21+I21)</f>
        <v>880</v>
      </c>
      <c r="L21" s="74">
        <f>(D21+F21+H21+J21)</f>
        <v>631</v>
      </c>
      <c r="M21" s="74">
        <f>SUM(K21:L21)</f>
        <v>1511</v>
      </c>
      <c r="Q21" s="180"/>
    </row>
    <row r="22" spans="1:17" ht="12" customHeight="1">
      <c r="A22" s="75" t="s">
        <v>30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7"/>
      <c r="Q22" s="180"/>
    </row>
    <row r="23" spans="1:17" ht="13.5" customHeight="1">
      <c r="A23" s="78">
        <v>16.1699</v>
      </c>
      <c r="B23" s="29" t="s">
        <v>31</v>
      </c>
      <c r="C23" s="79">
        <v>216</v>
      </c>
      <c r="D23" s="31">
        <v>276</v>
      </c>
      <c r="E23" s="79">
        <v>0</v>
      </c>
      <c r="F23" s="31">
        <v>0</v>
      </c>
      <c r="G23" s="79">
        <v>0</v>
      </c>
      <c r="H23" s="31">
        <v>0</v>
      </c>
      <c r="I23" s="79">
        <v>0</v>
      </c>
      <c r="J23" s="31">
        <v>0</v>
      </c>
      <c r="K23" s="156">
        <f aca="true" t="shared" si="5" ref="K23:K56">(C23+E23+G23+I23)</f>
        <v>216</v>
      </c>
      <c r="L23" s="165">
        <f aca="true" t="shared" si="6" ref="L23:L56">(D23+F23+H23+J23)</f>
        <v>276</v>
      </c>
      <c r="M23" s="33">
        <f aca="true" t="shared" si="7" ref="M23:M56">SUM(K23:L23)</f>
        <v>492</v>
      </c>
      <c r="Q23" s="180"/>
    </row>
    <row r="24" spans="1:17" ht="12" customHeight="1">
      <c r="A24" s="41">
        <v>45.0201</v>
      </c>
      <c r="B24" s="35" t="s">
        <v>32</v>
      </c>
      <c r="C24" s="80">
        <v>364</v>
      </c>
      <c r="D24" s="37">
        <v>308</v>
      </c>
      <c r="E24" s="80">
        <v>24</v>
      </c>
      <c r="F24" s="37">
        <v>8</v>
      </c>
      <c r="G24" s="80">
        <v>0</v>
      </c>
      <c r="H24" s="37">
        <v>0</v>
      </c>
      <c r="I24" s="80">
        <v>0</v>
      </c>
      <c r="J24" s="37">
        <v>0</v>
      </c>
      <c r="K24" s="157">
        <f t="shared" si="5"/>
        <v>388</v>
      </c>
      <c r="L24" s="166">
        <f t="shared" si="6"/>
        <v>316</v>
      </c>
      <c r="M24" s="40">
        <f t="shared" si="7"/>
        <v>704</v>
      </c>
      <c r="N24" s="2" t="s">
        <v>33</v>
      </c>
      <c r="Q24" s="180"/>
    </row>
    <row r="25" spans="1:17" ht="12" customHeight="1" hidden="1">
      <c r="A25" s="41">
        <v>16.1101</v>
      </c>
      <c r="B25" s="35" t="s">
        <v>34</v>
      </c>
      <c r="C25" s="80">
        <v>0</v>
      </c>
      <c r="D25" s="37">
        <v>0</v>
      </c>
      <c r="E25" s="80">
        <v>0</v>
      </c>
      <c r="F25" s="37">
        <v>0</v>
      </c>
      <c r="G25" s="80">
        <v>0</v>
      </c>
      <c r="H25" s="37"/>
      <c r="I25" s="80">
        <v>0</v>
      </c>
      <c r="J25" s="37">
        <v>0</v>
      </c>
      <c r="K25" s="157">
        <f t="shared" si="5"/>
        <v>0</v>
      </c>
      <c r="L25" s="166">
        <f t="shared" si="6"/>
        <v>0</v>
      </c>
      <c r="M25" s="40">
        <f t="shared" si="7"/>
        <v>0</v>
      </c>
      <c r="Q25" s="180"/>
    </row>
    <row r="26" spans="1:17" ht="12" customHeight="1">
      <c r="A26" s="183">
        <v>50.0701</v>
      </c>
      <c r="B26" s="85" t="s">
        <v>35</v>
      </c>
      <c r="C26" s="184">
        <v>2102</v>
      </c>
      <c r="D26" s="87">
        <v>1734</v>
      </c>
      <c r="E26" s="184">
        <v>877</v>
      </c>
      <c r="F26" s="87">
        <v>900</v>
      </c>
      <c r="G26" s="88">
        <v>0</v>
      </c>
      <c r="H26" s="87">
        <v>0</v>
      </c>
      <c r="I26" s="184">
        <v>0</v>
      </c>
      <c r="J26" s="87">
        <v>0</v>
      </c>
      <c r="K26" s="161">
        <f t="shared" si="5"/>
        <v>2979</v>
      </c>
      <c r="L26" s="170">
        <f t="shared" si="6"/>
        <v>2634</v>
      </c>
      <c r="M26" s="176">
        <f t="shared" si="7"/>
        <v>5613</v>
      </c>
      <c r="N26" s="2" t="s">
        <v>33</v>
      </c>
      <c r="Q26" s="180"/>
    </row>
    <row r="27" spans="1:17" ht="12" customHeight="1" hidden="1">
      <c r="A27" s="48">
        <v>16.0301</v>
      </c>
      <c r="B27" s="35" t="s">
        <v>36</v>
      </c>
      <c r="C27" s="80"/>
      <c r="D27" s="37"/>
      <c r="E27" s="80"/>
      <c r="F27" s="37"/>
      <c r="G27" s="38"/>
      <c r="H27" s="37"/>
      <c r="I27" s="80">
        <v>0</v>
      </c>
      <c r="J27" s="37">
        <v>0</v>
      </c>
      <c r="K27" s="157">
        <f t="shared" si="5"/>
        <v>0</v>
      </c>
      <c r="L27" s="166">
        <f t="shared" si="6"/>
        <v>0</v>
      </c>
      <c r="M27" s="40">
        <f t="shared" si="7"/>
        <v>0</v>
      </c>
      <c r="Q27" s="180"/>
    </row>
    <row r="28" spans="1:17" ht="12" customHeight="1">
      <c r="A28" s="41" t="s">
        <v>37</v>
      </c>
      <c r="B28" s="35" t="s">
        <v>111</v>
      </c>
      <c r="C28" s="80">
        <v>3278</v>
      </c>
      <c r="D28" s="37">
        <v>2686</v>
      </c>
      <c r="E28" s="80">
        <v>1520</v>
      </c>
      <c r="F28" s="37">
        <v>1656</v>
      </c>
      <c r="G28" s="38">
        <v>0</v>
      </c>
      <c r="H28" s="37"/>
      <c r="I28" s="80">
        <v>0</v>
      </c>
      <c r="J28" s="37">
        <v>0</v>
      </c>
      <c r="K28" s="157">
        <f t="shared" si="5"/>
        <v>4798</v>
      </c>
      <c r="L28" s="166">
        <f t="shared" si="6"/>
        <v>4342</v>
      </c>
      <c r="M28" s="40">
        <f t="shared" si="7"/>
        <v>9140</v>
      </c>
      <c r="N28" s="2" t="s">
        <v>33</v>
      </c>
      <c r="O28" s="82"/>
      <c r="Q28" s="180"/>
    </row>
    <row r="29" spans="1:17" ht="12" customHeight="1">
      <c r="A29" s="49">
        <v>30.0501</v>
      </c>
      <c r="B29" s="43" t="s">
        <v>38</v>
      </c>
      <c r="C29" s="44">
        <v>848</v>
      </c>
      <c r="D29" s="45">
        <v>548</v>
      </c>
      <c r="E29" s="44">
        <v>435</v>
      </c>
      <c r="F29" s="45">
        <v>448</v>
      </c>
      <c r="G29" s="46">
        <v>210</v>
      </c>
      <c r="H29" s="45">
        <v>213</v>
      </c>
      <c r="I29" s="46">
        <v>0</v>
      </c>
      <c r="J29" s="45">
        <v>0</v>
      </c>
      <c r="K29" s="158">
        <f t="shared" si="5"/>
        <v>1493</v>
      </c>
      <c r="L29" s="167">
        <f t="shared" si="6"/>
        <v>1209</v>
      </c>
      <c r="M29" s="47">
        <f t="shared" si="7"/>
        <v>2702</v>
      </c>
      <c r="N29" s="2" t="s">
        <v>33</v>
      </c>
      <c r="O29" s="82"/>
      <c r="Q29" s="180"/>
    </row>
    <row r="30" spans="1:17" ht="12" customHeight="1">
      <c r="A30" s="41">
        <v>50.0301</v>
      </c>
      <c r="B30" s="35" t="s">
        <v>39</v>
      </c>
      <c r="C30" s="36">
        <v>479</v>
      </c>
      <c r="D30" s="37">
        <v>443</v>
      </c>
      <c r="E30" s="36">
        <v>2</v>
      </c>
      <c r="F30" s="37">
        <v>29</v>
      </c>
      <c r="G30" s="38">
        <v>0</v>
      </c>
      <c r="H30" s="37">
        <v>0</v>
      </c>
      <c r="I30" s="38">
        <v>0</v>
      </c>
      <c r="J30" s="37">
        <v>0</v>
      </c>
      <c r="K30" s="157">
        <f t="shared" si="5"/>
        <v>481</v>
      </c>
      <c r="L30" s="166">
        <f t="shared" si="6"/>
        <v>472</v>
      </c>
      <c r="M30" s="40">
        <f t="shared" si="7"/>
        <v>953</v>
      </c>
      <c r="N30" s="2" t="s">
        <v>33</v>
      </c>
      <c r="O30" s="82"/>
      <c r="Q30" s="180"/>
    </row>
    <row r="31" spans="1:17" ht="12" customHeight="1">
      <c r="A31" s="41">
        <v>23.0101</v>
      </c>
      <c r="B31" s="35" t="s">
        <v>40</v>
      </c>
      <c r="C31" s="36">
        <v>3864</v>
      </c>
      <c r="D31" s="37">
        <v>3604</v>
      </c>
      <c r="E31" s="36">
        <v>1454</v>
      </c>
      <c r="F31" s="37">
        <v>1656</v>
      </c>
      <c r="G31" s="38">
        <v>85</v>
      </c>
      <c r="H31" s="37">
        <v>81</v>
      </c>
      <c r="I31" s="38">
        <v>0</v>
      </c>
      <c r="J31" s="37">
        <v>0</v>
      </c>
      <c r="K31" s="157">
        <f t="shared" si="5"/>
        <v>5403</v>
      </c>
      <c r="L31" s="166">
        <f t="shared" si="6"/>
        <v>5341</v>
      </c>
      <c r="M31" s="40">
        <f t="shared" si="7"/>
        <v>10744</v>
      </c>
      <c r="N31" s="2" t="s">
        <v>33</v>
      </c>
      <c r="O31" s="82"/>
      <c r="Q31" s="180"/>
    </row>
    <row r="32" spans="1:17" ht="12" customHeight="1">
      <c r="A32" s="48" t="s">
        <v>41</v>
      </c>
      <c r="B32" s="35" t="s">
        <v>42</v>
      </c>
      <c r="C32" s="36">
        <v>572</v>
      </c>
      <c r="D32" s="37">
        <v>632</v>
      </c>
      <c r="E32" s="36">
        <v>497</v>
      </c>
      <c r="F32" s="37">
        <v>427</v>
      </c>
      <c r="G32" s="38">
        <v>0</v>
      </c>
      <c r="H32" s="37">
        <v>0</v>
      </c>
      <c r="I32" s="38">
        <v>0</v>
      </c>
      <c r="J32" s="37">
        <v>0</v>
      </c>
      <c r="K32" s="157">
        <f t="shared" si="5"/>
        <v>1069</v>
      </c>
      <c r="L32" s="166">
        <f t="shared" si="6"/>
        <v>1059</v>
      </c>
      <c r="M32" s="40">
        <f t="shared" si="7"/>
        <v>2128</v>
      </c>
      <c r="N32" s="2" t="s">
        <v>33</v>
      </c>
      <c r="O32" s="82"/>
      <c r="Q32" s="180"/>
    </row>
    <row r="33" spans="1:17" ht="12" customHeight="1">
      <c r="A33" s="183"/>
      <c r="B33" s="85" t="s">
        <v>181</v>
      </c>
      <c r="C33" s="86">
        <v>120</v>
      </c>
      <c r="D33" s="87">
        <v>0</v>
      </c>
      <c r="E33" s="86">
        <v>180</v>
      </c>
      <c r="F33" s="87">
        <v>188</v>
      </c>
      <c r="G33" s="88">
        <v>0</v>
      </c>
      <c r="H33" s="87">
        <v>0</v>
      </c>
      <c r="I33" s="88">
        <v>0</v>
      </c>
      <c r="J33" s="87">
        <v>0</v>
      </c>
      <c r="K33" s="161">
        <f t="shared" si="5"/>
        <v>300</v>
      </c>
      <c r="L33" s="170">
        <f t="shared" si="6"/>
        <v>188</v>
      </c>
      <c r="M33" s="176">
        <f t="shared" si="7"/>
        <v>488</v>
      </c>
      <c r="O33" s="82"/>
      <c r="Q33" s="180"/>
    </row>
    <row r="34" spans="1:17" ht="12" customHeight="1">
      <c r="A34" s="41">
        <v>16.0901</v>
      </c>
      <c r="B34" s="35" t="s">
        <v>43</v>
      </c>
      <c r="C34" s="36">
        <v>296</v>
      </c>
      <c r="D34" s="37">
        <v>212</v>
      </c>
      <c r="E34" s="36">
        <v>44</v>
      </c>
      <c r="F34" s="37">
        <v>60</v>
      </c>
      <c r="G34" s="38">
        <v>0</v>
      </c>
      <c r="H34" s="37">
        <v>0</v>
      </c>
      <c r="I34" s="38">
        <v>0</v>
      </c>
      <c r="J34" s="37">
        <v>0</v>
      </c>
      <c r="K34" s="157">
        <f t="shared" si="5"/>
        <v>340</v>
      </c>
      <c r="L34" s="166">
        <f t="shared" si="6"/>
        <v>272</v>
      </c>
      <c r="M34" s="40">
        <f t="shared" si="7"/>
        <v>612</v>
      </c>
      <c r="N34" s="2" t="s">
        <v>33</v>
      </c>
      <c r="O34" s="82"/>
      <c r="Q34" s="180"/>
    </row>
    <row r="35" spans="1:17" ht="12" customHeight="1">
      <c r="A35" s="41"/>
      <c r="B35" s="35" t="s">
        <v>44</v>
      </c>
      <c r="C35" s="36">
        <v>0</v>
      </c>
      <c r="D35" s="37">
        <v>0</v>
      </c>
      <c r="E35" s="36">
        <v>0</v>
      </c>
      <c r="F35" s="37">
        <v>12</v>
      </c>
      <c r="G35" s="38">
        <v>0</v>
      </c>
      <c r="H35" s="37">
        <v>0</v>
      </c>
      <c r="I35" s="38">
        <v>0</v>
      </c>
      <c r="J35" s="37">
        <v>0</v>
      </c>
      <c r="K35" s="157">
        <f t="shared" si="5"/>
        <v>0</v>
      </c>
      <c r="L35" s="166">
        <f t="shared" si="6"/>
        <v>12</v>
      </c>
      <c r="M35" s="40">
        <f t="shared" si="7"/>
        <v>12</v>
      </c>
      <c r="O35" s="82"/>
      <c r="Q35" s="180"/>
    </row>
    <row r="36" spans="1:17" ht="12" customHeight="1">
      <c r="A36" s="175">
        <v>16.0501</v>
      </c>
      <c r="B36" s="85" t="s">
        <v>45</v>
      </c>
      <c r="C36" s="86">
        <v>88</v>
      </c>
      <c r="D36" s="87">
        <v>40</v>
      </c>
      <c r="E36" s="86">
        <v>0</v>
      </c>
      <c r="F36" s="87">
        <v>0</v>
      </c>
      <c r="G36" s="88">
        <v>0</v>
      </c>
      <c r="H36" s="87">
        <v>0</v>
      </c>
      <c r="I36" s="88">
        <v>0</v>
      </c>
      <c r="J36" s="87">
        <v>0</v>
      </c>
      <c r="K36" s="161">
        <f t="shared" si="5"/>
        <v>88</v>
      </c>
      <c r="L36" s="170">
        <f t="shared" si="6"/>
        <v>40</v>
      </c>
      <c r="M36" s="176">
        <f t="shared" si="7"/>
        <v>128</v>
      </c>
      <c r="N36" s="2" t="s">
        <v>33</v>
      </c>
      <c r="Q36" s="180"/>
    </row>
    <row r="37" spans="1:17" ht="12" customHeight="1">
      <c r="A37" s="41">
        <v>54.0101</v>
      </c>
      <c r="B37" s="35" t="s">
        <v>46</v>
      </c>
      <c r="C37" s="36">
        <v>4920</v>
      </c>
      <c r="D37" s="37">
        <v>4280</v>
      </c>
      <c r="E37" s="36">
        <v>920</v>
      </c>
      <c r="F37" s="37">
        <v>812</v>
      </c>
      <c r="G37" s="38">
        <v>66</v>
      </c>
      <c r="H37" s="37">
        <v>57</v>
      </c>
      <c r="I37" s="38">
        <v>0</v>
      </c>
      <c r="J37" s="37">
        <v>0</v>
      </c>
      <c r="K37" s="157">
        <f t="shared" si="5"/>
        <v>5906</v>
      </c>
      <c r="L37" s="166">
        <f t="shared" si="6"/>
        <v>5149</v>
      </c>
      <c r="M37" s="83">
        <f t="shared" si="7"/>
        <v>11055</v>
      </c>
      <c r="N37" s="2" t="s">
        <v>33</v>
      </c>
      <c r="O37" s="82"/>
      <c r="Q37" s="180"/>
    </row>
    <row r="38" spans="1:17" ht="12" customHeight="1">
      <c r="A38" s="49">
        <v>24.0401</v>
      </c>
      <c r="B38" s="43" t="s">
        <v>47</v>
      </c>
      <c r="C38" s="44">
        <v>234</v>
      </c>
      <c r="D38" s="45">
        <v>132</v>
      </c>
      <c r="E38" s="44">
        <v>240</v>
      </c>
      <c r="F38" s="45">
        <v>294</v>
      </c>
      <c r="G38" s="46"/>
      <c r="H38" s="45">
        <v>0</v>
      </c>
      <c r="I38" s="46">
        <v>0</v>
      </c>
      <c r="J38" s="45">
        <v>0</v>
      </c>
      <c r="K38" s="158">
        <f t="shared" si="5"/>
        <v>474</v>
      </c>
      <c r="L38" s="167">
        <f t="shared" si="6"/>
        <v>426</v>
      </c>
      <c r="M38" s="50">
        <f t="shared" si="7"/>
        <v>900</v>
      </c>
      <c r="N38" s="2" t="s">
        <v>33</v>
      </c>
      <c r="O38" s="82"/>
      <c r="Q38" s="180"/>
    </row>
    <row r="39" spans="1:17" ht="12" customHeight="1" hidden="1">
      <c r="A39" s="48">
        <v>16.0902</v>
      </c>
      <c r="B39" s="35" t="s">
        <v>48</v>
      </c>
      <c r="C39" s="36"/>
      <c r="D39" s="37"/>
      <c r="E39" s="36"/>
      <c r="F39" s="37"/>
      <c r="G39" s="38"/>
      <c r="H39" s="37"/>
      <c r="I39" s="38">
        <v>0</v>
      </c>
      <c r="J39" s="37">
        <v>0</v>
      </c>
      <c r="K39" s="157">
        <f t="shared" si="5"/>
        <v>0</v>
      </c>
      <c r="L39" s="166">
        <f t="shared" si="6"/>
        <v>0</v>
      </c>
      <c r="M39" s="40">
        <f t="shared" si="7"/>
        <v>0</v>
      </c>
      <c r="O39" s="82"/>
      <c r="Q39" s="180"/>
    </row>
    <row r="40" spans="1:17" ht="12" customHeight="1">
      <c r="A40" s="48">
        <v>16.0302</v>
      </c>
      <c r="B40" s="35" t="s">
        <v>49</v>
      </c>
      <c r="C40" s="36">
        <v>80</v>
      </c>
      <c r="D40" s="37">
        <v>56</v>
      </c>
      <c r="E40" s="36">
        <v>0</v>
      </c>
      <c r="F40" s="37">
        <v>0</v>
      </c>
      <c r="G40" s="38">
        <v>0</v>
      </c>
      <c r="H40" s="37">
        <v>0</v>
      </c>
      <c r="I40" s="38">
        <v>0</v>
      </c>
      <c r="J40" s="37">
        <v>0</v>
      </c>
      <c r="K40" s="157">
        <f t="shared" si="5"/>
        <v>80</v>
      </c>
      <c r="L40" s="166">
        <f t="shared" si="6"/>
        <v>56</v>
      </c>
      <c r="M40" s="40">
        <f t="shared" si="7"/>
        <v>136</v>
      </c>
      <c r="O40" s="82"/>
      <c r="Q40" s="180"/>
    </row>
    <row r="41" spans="1:17" ht="12" customHeight="1">
      <c r="A41" s="48"/>
      <c r="B41" s="35" t="s">
        <v>110</v>
      </c>
      <c r="C41" s="36">
        <v>56</v>
      </c>
      <c r="D41" s="37">
        <v>24</v>
      </c>
      <c r="E41" s="36">
        <v>0</v>
      </c>
      <c r="F41" s="37">
        <v>0</v>
      </c>
      <c r="G41" s="38">
        <v>0</v>
      </c>
      <c r="H41" s="37">
        <v>0</v>
      </c>
      <c r="I41" s="38">
        <v>0</v>
      </c>
      <c r="J41" s="37">
        <v>0</v>
      </c>
      <c r="K41" s="157">
        <f t="shared" si="5"/>
        <v>56</v>
      </c>
      <c r="L41" s="166">
        <f t="shared" si="6"/>
        <v>24</v>
      </c>
      <c r="M41" s="40">
        <f t="shared" si="7"/>
        <v>80</v>
      </c>
      <c r="O41" s="82"/>
      <c r="Q41" s="180"/>
    </row>
    <row r="42" spans="1:17" ht="12" customHeight="1" hidden="1">
      <c r="A42" s="42">
        <v>16.0101</v>
      </c>
      <c r="B42" s="43" t="s">
        <v>50</v>
      </c>
      <c r="C42" s="44"/>
      <c r="D42" s="45"/>
      <c r="E42" s="44"/>
      <c r="F42" s="45"/>
      <c r="G42" s="46">
        <v>0</v>
      </c>
      <c r="H42" s="45">
        <v>0</v>
      </c>
      <c r="I42" s="46">
        <v>0</v>
      </c>
      <c r="J42" s="45">
        <v>0</v>
      </c>
      <c r="K42" s="158">
        <f t="shared" si="5"/>
        <v>0</v>
      </c>
      <c r="L42" s="167">
        <f t="shared" si="6"/>
        <v>0</v>
      </c>
      <c r="M42" s="47">
        <f t="shared" si="7"/>
        <v>0</v>
      </c>
      <c r="N42" s="2" t="s">
        <v>33</v>
      </c>
      <c r="O42" s="82"/>
      <c r="Q42" s="180"/>
    </row>
    <row r="43" spans="1:17" ht="12" customHeight="1">
      <c r="A43" s="41">
        <v>50.0901</v>
      </c>
      <c r="B43" s="35" t="s">
        <v>51</v>
      </c>
      <c r="C43" s="36">
        <v>647</v>
      </c>
      <c r="D43" s="37">
        <v>405</v>
      </c>
      <c r="E43" s="36">
        <v>122</v>
      </c>
      <c r="F43" s="37">
        <v>174</v>
      </c>
      <c r="G43" s="38">
        <v>0</v>
      </c>
      <c r="H43" s="37">
        <v>0</v>
      </c>
      <c r="I43" s="38">
        <v>0</v>
      </c>
      <c r="J43" s="37">
        <v>0</v>
      </c>
      <c r="K43" s="157">
        <f t="shared" si="5"/>
        <v>769</v>
      </c>
      <c r="L43" s="166">
        <f t="shared" si="6"/>
        <v>579</v>
      </c>
      <c r="M43" s="83">
        <f t="shared" si="7"/>
        <v>1348</v>
      </c>
      <c r="N43" s="2" t="s">
        <v>33</v>
      </c>
      <c r="O43" s="82"/>
      <c r="Q43" s="180"/>
    </row>
    <row r="44" spans="1:17" ht="12" customHeight="1">
      <c r="A44" s="48">
        <v>50.0903</v>
      </c>
      <c r="B44" s="35" t="s">
        <v>197</v>
      </c>
      <c r="C44" s="36">
        <v>228</v>
      </c>
      <c r="D44" s="37">
        <v>201</v>
      </c>
      <c r="E44" s="36">
        <v>74</v>
      </c>
      <c r="F44" s="37">
        <v>70</v>
      </c>
      <c r="G44" s="38">
        <v>0</v>
      </c>
      <c r="H44" s="37">
        <v>0</v>
      </c>
      <c r="I44" s="38">
        <v>0</v>
      </c>
      <c r="J44" s="37">
        <v>0</v>
      </c>
      <c r="K44" s="157">
        <f t="shared" si="5"/>
        <v>302</v>
      </c>
      <c r="L44" s="166">
        <f t="shared" si="6"/>
        <v>271</v>
      </c>
      <c r="M44" s="83">
        <f t="shared" si="7"/>
        <v>573</v>
      </c>
      <c r="O44" s="82"/>
      <c r="Q44" s="180"/>
    </row>
    <row r="45" spans="1:17" ht="12" customHeight="1">
      <c r="A45" s="49">
        <v>13.1312</v>
      </c>
      <c r="B45" s="43" t="s">
        <v>52</v>
      </c>
      <c r="C45" s="44">
        <v>0</v>
      </c>
      <c r="D45" s="45">
        <v>0</v>
      </c>
      <c r="E45" s="44">
        <v>0</v>
      </c>
      <c r="F45" s="45">
        <v>4</v>
      </c>
      <c r="G45" s="46">
        <v>0</v>
      </c>
      <c r="H45" s="45">
        <v>0</v>
      </c>
      <c r="I45" s="46">
        <v>0</v>
      </c>
      <c r="J45" s="45">
        <v>0</v>
      </c>
      <c r="K45" s="158">
        <f t="shared" si="5"/>
        <v>0</v>
      </c>
      <c r="L45" s="167">
        <f t="shared" si="6"/>
        <v>4</v>
      </c>
      <c r="M45" s="50">
        <f t="shared" si="7"/>
        <v>4</v>
      </c>
      <c r="O45" s="82"/>
      <c r="Q45" s="180"/>
    </row>
    <row r="46" spans="1:17" ht="12" customHeight="1">
      <c r="A46" s="41" t="s">
        <v>53</v>
      </c>
      <c r="B46" s="35" t="s">
        <v>54</v>
      </c>
      <c r="C46" s="36">
        <v>0</v>
      </c>
      <c r="D46" s="37">
        <v>60</v>
      </c>
      <c r="E46" s="36">
        <v>63</v>
      </c>
      <c r="F46" s="37">
        <v>37</v>
      </c>
      <c r="G46" s="38">
        <v>0</v>
      </c>
      <c r="H46" s="37">
        <v>0</v>
      </c>
      <c r="I46" s="38">
        <v>0</v>
      </c>
      <c r="J46" s="37">
        <v>0</v>
      </c>
      <c r="K46" s="157">
        <f t="shared" si="5"/>
        <v>63</v>
      </c>
      <c r="L46" s="166">
        <f t="shared" si="6"/>
        <v>97</v>
      </c>
      <c r="M46" s="83">
        <f t="shared" si="7"/>
        <v>160</v>
      </c>
      <c r="O46" s="82"/>
      <c r="Q46" s="180"/>
    </row>
    <row r="47" spans="1:17" ht="12" customHeight="1">
      <c r="A47" s="41"/>
      <c r="B47" s="35" t="s">
        <v>200</v>
      </c>
      <c r="C47" s="36">
        <v>42</v>
      </c>
      <c r="D47" s="37">
        <v>27</v>
      </c>
      <c r="E47" s="36">
        <v>0</v>
      </c>
      <c r="F47" s="37">
        <v>0</v>
      </c>
      <c r="G47" s="38">
        <v>0</v>
      </c>
      <c r="H47" s="37">
        <v>0</v>
      </c>
      <c r="I47" s="38">
        <v>0</v>
      </c>
      <c r="J47" s="37">
        <v>0</v>
      </c>
      <c r="K47" s="157">
        <f t="shared" si="5"/>
        <v>42</v>
      </c>
      <c r="L47" s="166">
        <f t="shared" si="6"/>
        <v>27</v>
      </c>
      <c r="M47" s="40">
        <f t="shared" si="7"/>
        <v>69</v>
      </c>
      <c r="O47" s="82"/>
      <c r="Q47" s="180"/>
    </row>
    <row r="48" spans="1:17" ht="12" customHeight="1">
      <c r="A48" s="34">
        <v>38.0101</v>
      </c>
      <c r="B48" s="35" t="s">
        <v>55</v>
      </c>
      <c r="C48" s="36">
        <v>1008</v>
      </c>
      <c r="D48" s="37">
        <v>720</v>
      </c>
      <c r="E48" s="36">
        <v>186</v>
      </c>
      <c r="F48" s="37">
        <v>231</v>
      </c>
      <c r="G48" s="38">
        <v>0</v>
      </c>
      <c r="H48" s="37">
        <v>0</v>
      </c>
      <c r="I48" s="38">
        <v>0</v>
      </c>
      <c r="J48" s="37">
        <v>0</v>
      </c>
      <c r="K48" s="157">
        <f t="shared" si="5"/>
        <v>1194</v>
      </c>
      <c r="L48" s="166">
        <f t="shared" si="6"/>
        <v>951</v>
      </c>
      <c r="M48" s="40">
        <f t="shared" si="7"/>
        <v>2145</v>
      </c>
      <c r="N48" s="2" t="s">
        <v>33</v>
      </c>
      <c r="O48" s="82"/>
      <c r="Q48" s="180"/>
    </row>
    <row r="49" spans="1:17" ht="12" customHeight="1">
      <c r="A49" s="84">
        <v>45.1001</v>
      </c>
      <c r="B49" s="85" t="s">
        <v>56</v>
      </c>
      <c r="C49" s="86">
        <v>880</v>
      </c>
      <c r="D49" s="87">
        <v>512</v>
      </c>
      <c r="E49" s="86">
        <v>444</v>
      </c>
      <c r="F49" s="87">
        <v>465</v>
      </c>
      <c r="G49" s="88">
        <v>0</v>
      </c>
      <c r="H49" s="87">
        <v>0</v>
      </c>
      <c r="I49" s="88">
        <v>0</v>
      </c>
      <c r="J49" s="87">
        <v>0</v>
      </c>
      <c r="K49" s="161">
        <f t="shared" si="5"/>
        <v>1324</v>
      </c>
      <c r="L49" s="170">
        <f t="shared" si="6"/>
        <v>977</v>
      </c>
      <c r="M49" s="89">
        <f t="shared" si="7"/>
        <v>2301</v>
      </c>
      <c r="N49" s="2" t="s">
        <v>33</v>
      </c>
      <c r="O49" s="82"/>
      <c r="Q49" s="180"/>
    </row>
    <row r="50" spans="1:17" ht="12" customHeight="1">
      <c r="A50" s="41">
        <v>42.0101</v>
      </c>
      <c r="B50" s="35" t="s">
        <v>58</v>
      </c>
      <c r="C50" s="36">
        <v>2304</v>
      </c>
      <c r="D50" s="37">
        <v>2324</v>
      </c>
      <c r="E50" s="36">
        <v>2706</v>
      </c>
      <c r="F50" s="37">
        <v>2399</v>
      </c>
      <c r="G50" s="38"/>
      <c r="H50" s="37">
        <v>0</v>
      </c>
      <c r="I50" s="38">
        <v>0</v>
      </c>
      <c r="J50" s="37">
        <v>0</v>
      </c>
      <c r="K50" s="157">
        <f t="shared" si="5"/>
        <v>5010</v>
      </c>
      <c r="L50" s="166">
        <f t="shared" si="6"/>
        <v>4723</v>
      </c>
      <c r="M50" s="83">
        <f t="shared" si="7"/>
        <v>9733</v>
      </c>
      <c r="N50" s="2" t="s">
        <v>33</v>
      </c>
      <c r="O50" s="82"/>
      <c r="Q50" s="180"/>
    </row>
    <row r="51" spans="1:17" ht="12" customHeight="1">
      <c r="A51" s="81"/>
      <c r="B51" s="43" t="s">
        <v>57</v>
      </c>
      <c r="C51" s="44">
        <v>86</v>
      </c>
      <c r="D51" s="45">
        <v>100</v>
      </c>
      <c r="E51" s="44">
        <v>56</v>
      </c>
      <c r="F51" s="45">
        <v>56</v>
      </c>
      <c r="G51" s="46">
        <v>0</v>
      </c>
      <c r="H51" s="45">
        <v>0</v>
      </c>
      <c r="I51" s="46">
        <v>0</v>
      </c>
      <c r="J51" s="45">
        <v>0</v>
      </c>
      <c r="K51" s="158">
        <f t="shared" si="5"/>
        <v>142</v>
      </c>
      <c r="L51" s="167">
        <f t="shared" si="6"/>
        <v>156</v>
      </c>
      <c r="M51" s="50">
        <f t="shared" si="7"/>
        <v>298</v>
      </c>
      <c r="O51" s="82"/>
      <c r="Q51" s="180"/>
    </row>
    <row r="52" spans="1:17" ht="12" customHeight="1" hidden="1">
      <c r="A52" s="48">
        <v>16.0402</v>
      </c>
      <c r="B52" s="35" t="s">
        <v>59</v>
      </c>
      <c r="C52" s="36"/>
      <c r="D52" s="37"/>
      <c r="E52" s="36"/>
      <c r="F52" s="37"/>
      <c r="G52" s="38"/>
      <c r="H52" s="37"/>
      <c r="I52" s="38">
        <v>0</v>
      </c>
      <c r="J52" s="37">
        <v>0</v>
      </c>
      <c r="K52" s="157">
        <f t="shared" si="5"/>
        <v>0</v>
      </c>
      <c r="L52" s="166">
        <f t="shared" si="6"/>
        <v>0</v>
      </c>
      <c r="M52" s="83">
        <f t="shared" si="7"/>
        <v>0</v>
      </c>
      <c r="N52" s="2" t="s">
        <v>33</v>
      </c>
      <c r="O52" s="82"/>
      <c r="Q52" s="180"/>
    </row>
    <row r="53" spans="1:17" ht="12" customHeight="1">
      <c r="A53" s="41">
        <v>45.1101</v>
      </c>
      <c r="B53" s="35" t="s">
        <v>60</v>
      </c>
      <c r="C53" s="36">
        <v>1252</v>
      </c>
      <c r="D53" s="37">
        <v>696</v>
      </c>
      <c r="E53" s="36">
        <v>416</v>
      </c>
      <c r="F53" s="37">
        <v>469</v>
      </c>
      <c r="G53" s="38"/>
      <c r="H53" s="37">
        <v>0</v>
      </c>
      <c r="I53" s="38">
        <v>0</v>
      </c>
      <c r="J53" s="37">
        <v>0</v>
      </c>
      <c r="K53" s="157">
        <f t="shared" si="5"/>
        <v>1668</v>
      </c>
      <c r="L53" s="166">
        <f t="shared" si="6"/>
        <v>1165</v>
      </c>
      <c r="M53" s="83">
        <f t="shared" si="7"/>
        <v>2833</v>
      </c>
      <c r="N53" s="2" t="s">
        <v>33</v>
      </c>
      <c r="O53" s="82"/>
      <c r="Q53" s="180"/>
    </row>
    <row r="54" spans="1:17" ht="12" customHeight="1">
      <c r="A54" s="41">
        <v>16.0905</v>
      </c>
      <c r="B54" s="35" t="s">
        <v>61</v>
      </c>
      <c r="C54" s="36">
        <v>880</v>
      </c>
      <c r="D54" s="37">
        <v>764</v>
      </c>
      <c r="E54" s="36">
        <v>288</v>
      </c>
      <c r="F54" s="37">
        <v>357</v>
      </c>
      <c r="G54" s="38"/>
      <c r="H54" s="37"/>
      <c r="I54" s="38">
        <v>0</v>
      </c>
      <c r="J54" s="37">
        <v>0</v>
      </c>
      <c r="K54" s="157">
        <f t="shared" si="5"/>
        <v>1168</v>
      </c>
      <c r="L54" s="166">
        <f t="shared" si="6"/>
        <v>1121</v>
      </c>
      <c r="M54" s="83">
        <f t="shared" si="7"/>
        <v>2289</v>
      </c>
      <c r="N54" s="2" t="s">
        <v>33</v>
      </c>
      <c r="O54" s="82"/>
      <c r="Q54" s="180"/>
    </row>
    <row r="55" spans="1:17" ht="12" customHeight="1">
      <c r="A55" s="57">
        <v>50.0501</v>
      </c>
      <c r="B55" s="58" t="s">
        <v>62</v>
      </c>
      <c r="C55" s="59">
        <v>330</v>
      </c>
      <c r="D55" s="60">
        <v>269</v>
      </c>
      <c r="E55" s="59">
        <v>144</v>
      </c>
      <c r="F55" s="60">
        <v>148</v>
      </c>
      <c r="G55" s="61">
        <v>0</v>
      </c>
      <c r="H55" s="60">
        <v>0</v>
      </c>
      <c r="I55" s="61">
        <v>0</v>
      </c>
      <c r="J55" s="60">
        <v>0</v>
      </c>
      <c r="K55" s="160">
        <f t="shared" si="5"/>
        <v>474</v>
      </c>
      <c r="L55" s="169">
        <f t="shared" si="6"/>
        <v>417</v>
      </c>
      <c r="M55" s="62">
        <f t="shared" si="7"/>
        <v>891</v>
      </c>
      <c r="N55" s="2" t="s">
        <v>33</v>
      </c>
      <c r="O55" s="82"/>
      <c r="Q55" s="180"/>
    </row>
    <row r="56" spans="1:17" ht="12" customHeight="1">
      <c r="A56" s="90" t="s">
        <v>63</v>
      </c>
      <c r="B56" s="91"/>
      <c r="C56" s="92">
        <f aca="true" t="shared" si="8" ref="C56:J56">SUM(C23:C55)</f>
        <v>25174</v>
      </c>
      <c r="D56" s="92">
        <f t="shared" si="8"/>
        <v>21053</v>
      </c>
      <c r="E56" s="92">
        <f t="shared" si="8"/>
        <v>10692</v>
      </c>
      <c r="F56" s="92">
        <f t="shared" si="8"/>
        <v>10900</v>
      </c>
      <c r="G56" s="92">
        <f t="shared" si="8"/>
        <v>361</v>
      </c>
      <c r="H56" s="93">
        <f t="shared" si="8"/>
        <v>351</v>
      </c>
      <c r="I56" s="92">
        <f t="shared" si="8"/>
        <v>0</v>
      </c>
      <c r="J56" s="93">
        <f t="shared" si="8"/>
        <v>0</v>
      </c>
      <c r="K56" s="92">
        <f t="shared" si="5"/>
        <v>36227</v>
      </c>
      <c r="L56" s="94">
        <f t="shared" si="6"/>
        <v>32304</v>
      </c>
      <c r="M56" s="95">
        <f>SUM(K56:L56)</f>
        <v>68531</v>
      </c>
      <c r="O56" s="82"/>
      <c r="Q56" s="180"/>
    </row>
    <row r="57" spans="1:17" ht="12" customHeight="1">
      <c r="A57" s="96" t="s">
        <v>64</v>
      </c>
      <c r="B57" s="97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9"/>
      <c r="O57" s="82"/>
      <c r="Q57" s="180"/>
    </row>
    <row r="58" spans="1:17" ht="12" customHeight="1">
      <c r="A58" s="41">
        <v>26.0101</v>
      </c>
      <c r="B58" s="35" t="s">
        <v>65</v>
      </c>
      <c r="C58" s="36">
        <v>5433</v>
      </c>
      <c r="D58" s="37">
        <v>4203</v>
      </c>
      <c r="E58" s="30">
        <v>1186</v>
      </c>
      <c r="F58" s="37">
        <v>1172</v>
      </c>
      <c r="G58" s="30">
        <v>83</v>
      </c>
      <c r="H58" s="37">
        <v>72</v>
      </c>
      <c r="I58" s="38">
        <v>0</v>
      </c>
      <c r="J58" s="37">
        <v>0</v>
      </c>
      <c r="K58" s="157">
        <f aca="true" t="shared" si="9" ref="K58:L68">(C58+E58+G58+I58)</f>
        <v>6702</v>
      </c>
      <c r="L58" s="166">
        <f t="shared" si="9"/>
        <v>5447</v>
      </c>
      <c r="M58" s="83">
        <f aca="true" t="shared" si="10" ref="M58:M68">SUM(K58:L58)</f>
        <v>12149</v>
      </c>
      <c r="N58" s="2" t="s">
        <v>17</v>
      </c>
      <c r="O58" s="82"/>
      <c r="Q58" s="180"/>
    </row>
    <row r="59" spans="1:17" ht="12" customHeight="1">
      <c r="A59" s="41">
        <v>40.0501</v>
      </c>
      <c r="B59" s="35" t="s">
        <v>66</v>
      </c>
      <c r="C59" s="36">
        <v>2319</v>
      </c>
      <c r="D59" s="37">
        <v>2323</v>
      </c>
      <c r="E59" s="36">
        <v>268</v>
      </c>
      <c r="F59" s="37">
        <v>245</v>
      </c>
      <c r="G59" s="38">
        <v>0</v>
      </c>
      <c r="H59" s="37">
        <v>0</v>
      </c>
      <c r="I59" s="38">
        <v>0</v>
      </c>
      <c r="J59" s="37">
        <v>0</v>
      </c>
      <c r="K59" s="157">
        <f t="shared" si="9"/>
        <v>2587</v>
      </c>
      <c r="L59" s="166">
        <f t="shared" si="9"/>
        <v>2568</v>
      </c>
      <c r="M59" s="83">
        <f t="shared" si="10"/>
        <v>5155</v>
      </c>
      <c r="N59" s="2" t="s">
        <v>17</v>
      </c>
      <c r="O59" s="82"/>
      <c r="Q59" s="180"/>
    </row>
    <row r="60" spans="1:17" ht="12" customHeight="1">
      <c r="A60" s="34">
        <v>11.0401</v>
      </c>
      <c r="B60" s="35" t="s">
        <v>67</v>
      </c>
      <c r="C60" s="36">
        <v>1000</v>
      </c>
      <c r="D60" s="37">
        <v>860</v>
      </c>
      <c r="E60" s="36">
        <v>606</v>
      </c>
      <c r="F60" s="37">
        <v>744</v>
      </c>
      <c r="G60" s="38">
        <v>0</v>
      </c>
      <c r="H60" s="37">
        <v>0</v>
      </c>
      <c r="I60" s="38">
        <v>0</v>
      </c>
      <c r="J60" s="37">
        <v>0</v>
      </c>
      <c r="K60" s="157">
        <f t="shared" si="9"/>
        <v>1606</v>
      </c>
      <c r="L60" s="166">
        <f t="shared" si="9"/>
        <v>1604</v>
      </c>
      <c r="M60" s="83">
        <f t="shared" si="10"/>
        <v>3210</v>
      </c>
      <c r="N60" s="2" t="s">
        <v>17</v>
      </c>
      <c r="O60" s="82"/>
      <c r="Q60" s="180"/>
    </row>
    <row r="61" spans="1:17" ht="12" customHeight="1">
      <c r="A61" s="175"/>
      <c r="B61" s="85" t="s">
        <v>182</v>
      </c>
      <c r="C61" s="86">
        <v>0</v>
      </c>
      <c r="D61" s="87">
        <v>0</v>
      </c>
      <c r="E61" s="86">
        <v>33</v>
      </c>
      <c r="F61" s="87">
        <v>30</v>
      </c>
      <c r="G61" s="88">
        <v>0</v>
      </c>
      <c r="H61" s="87">
        <v>0</v>
      </c>
      <c r="I61" s="88">
        <v>0</v>
      </c>
      <c r="J61" s="87"/>
      <c r="K61" s="161">
        <f>(C61+E61+G61+I61)</f>
        <v>33</v>
      </c>
      <c r="L61" s="170">
        <f>(D61+F61+H61+J61)</f>
        <v>30</v>
      </c>
      <c r="M61" s="89">
        <f>SUM(K61:L61)</f>
        <v>63</v>
      </c>
      <c r="O61" s="82"/>
      <c r="Q61" s="180"/>
    </row>
    <row r="62" spans="1:17" ht="12" customHeight="1" hidden="1">
      <c r="A62" s="41">
        <v>26.1301</v>
      </c>
      <c r="B62" s="35" t="s">
        <v>68</v>
      </c>
      <c r="C62" s="36"/>
      <c r="D62" s="37"/>
      <c r="E62" s="36"/>
      <c r="F62" s="37"/>
      <c r="G62" s="38"/>
      <c r="H62" s="37"/>
      <c r="I62" s="38">
        <v>0</v>
      </c>
      <c r="J62" s="37">
        <v>0</v>
      </c>
      <c r="K62" s="157">
        <f t="shared" si="9"/>
        <v>0</v>
      </c>
      <c r="L62" s="166">
        <f t="shared" si="9"/>
        <v>0</v>
      </c>
      <c r="M62" s="40">
        <f t="shared" si="10"/>
        <v>0</v>
      </c>
      <c r="N62" s="2" t="s">
        <v>17</v>
      </c>
      <c r="O62" s="82"/>
      <c r="Q62" s="180"/>
    </row>
    <row r="63" spans="1:17" ht="12" customHeight="1">
      <c r="A63" s="41">
        <v>45.0701</v>
      </c>
      <c r="B63" s="35" t="s">
        <v>69</v>
      </c>
      <c r="C63" s="36">
        <v>1980</v>
      </c>
      <c r="D63" s="37">
        <v>1600</v>
      </c>
      <c r="E63" s="36">
        <v>449</v>
      </c>
      <c r="F63" s="37">
        <v>396</v>
      </c>
      <c r="G63" s="38">
        <v>42</v>
      </c>
      <c r="H63" s="37">
        <v>63</v>
      </c>
      <c r="I63" s="38">
        <v>0</v>
      </c>
      <c r="J63" s="37">
        <v>0</v>
      </c>
      <c r="K63" s="157">
        <f t="shared" si="9"/>
        <v>2471</v>
      </c>
      <c r="L63" s="166">
        <f t="shared" si="9"/>
        <v>2059</v>
      </c>
      <c r="M63" s="83">
        <f t="shared" si="10"/>
        <v>4530</v>
      </c>
      <c r="N63" s="2" t="s">
        <v>17</v>
      </c>
      <c r="O63" s="82"/>
      <c r="Q63" s="180"/>
    </row>
    <row r="64" spans="1:17" ht="12" customHeight="1">
      <c r="A64" s="48">
        <v>40.0601</v>
      </c>
      <c r="B64" s="35" t="s">
        <v>70</v>
      </c>
      <c r="C64" s="36">
        <v>615</v>
      </c>
      <c r="D64" s="37">
        <v>640</v>
      </c>
      <c r="E64" s="36">
        <v>107</v>
      </c>
      <c r="F64" s="37">
        <v>161</v>
      </c>
      <c r="G64" s="38">
        <v>0</v>
      </c>
      <c r="H64" s="37">
        <v>0</v>
      </c>
      <c r="I64" s="38">
        <v>0</v>
      </c>
      <c r="J64" s="37">
        <v>0</v>
      </c>
      <c r="K64" s="157">
        <f t="shared" si="9"/>
        <v>722</v>
      </c>
      <c r="L64" s="166">
        <f t="shared" si="9"/>
        <v>801</v>
      </c>
      <c r="M64" s="83">
        <f t="shared" si="10"/>
        <v>1523</v>
      </c>
      <c r="N64" s="2" t="s">
        <v>17</v>
      </c>
      <c r="O64" s="82"/>
      <c r="Q64" s="180"/>
    </row>
    <row r="65" spans="1:17" ht="12" customHeight="1">
      <c r="A65" s="34">
        <v>27.0101</v>
      </c>
      <c r="B65" s="35" t="s">
        <v>71</v>
      </c>
      <c r="C65" s="36">
        <v>5507</v>
      </c>
      <c r="D65" s="37">
        <v>3998</v>
      </c>
      <c r="E65" s="36">
        <v>621</v>
      </c>
      <c r="F65" s="37">
        <v>585</v>
      </c>
      <c r="G65" s="38">
        <v>25</v>
      </c>
      <c r="H65" s="37">
        <v>15</v>
      </c>
      <c r="I65" s="38">
        <v>0</v>
      </c>
      <c r="J65" s="37">
        <v>33</v>
      </c>
      <c r="K65" s="157">
        <f t="shared" si="9"/>
        <v>6153</v>
      </c>
      <c r="L65" s="166">
        <f t="shared" si="9"/>
        <v>4631</v>
      </c>
      <c r="M65" s="40">
        <f t="shared" si="10"/>
        <v>10784</v>
      </c>
      <c r="O65" s="82"/>
      <c r="Q65" s="180"/>
    </row>
    <row r="66" spans="1:17" ht="12" customHeight="1">
      <c r="A66" s="84">
        <v>40.0801</v>
      </c>
      <c r="B66" s="85" t="s">
        <v>72</v>
      </c>
      <c r="C66" s="86">
        <v>836</v>
      </c>
      <c r="D66" s="87">
        <v>926</v>
      </c>
      <c r="E66" s="182">
        <v>112</v>
      </c>
      <c r="F66" s="87">
        <v>144</v>
      </c>
      <c r="G66" s="181">
        <v>0</v>
      </c>
      <c r="H66" s="87">
        <v>0</v>
      </c>
      <c r="I66" s="88">
        <v>0</v>
      </c>
      <c r="J66" s="87">
        <v>0</v>
      </c>
      <c r="K66" s="161">
        <f t="shared" si="9"/>
        <v>948</v>
      </c>
      <c r="L66" s="170">
        <f t="shared" si="9"/>
        <v>1070</v>
      </c>
      <c r="M66" s="89">
        <f t="shared" si="10"/>
        <v>2018</v>
      </c>
      <c r="N66" s="2" t="s">
        <v>17</v>
      </c>
      <c r="O66" s="82"/>
      <c r="Q66" s="180"/>
    </row>
    <row r="67" spans="1:17" ht="12" customHeight="1">
      <c r="A67" s="48">
        <v>14.9999</v>
      </c>
      <c r="B67" s="35" t="s">
        <v>73</v>
      </c>
      <c r="C67" s="36">
        <v>63</v>
      </c>
      <c r="D67" s="37">
        <v>72</v>
      </c>
      <c r="E67" s="36">
        <v>0</v>
      </c>
      <c r="F67" s="37">
        <v>14</v>
      </c>
      <c r="G67" s="38">
        <v>0</v>
      </c>
      <c r="H67" s="37">
        <v>0</v>
      </c>
      <c r="I67" s="38">
        <v>0</v>
      </c>
      <c r="J67" s="37">
        <v>0</v>
      </c>
      <c r="K67" s="157">
        <f t="shared" si="9"/>
        <v>63</v>
      </c>
      <c r="L67" s="166">
        <f t="shared" si="9"/>
        <v>86</v>
      </c>
      <c r="M67" s="83">
        <f t="shared" si="10"/>
        <v>149</v>
      </c>
      <c r="N67" s="2" t="s">
        <v>17</v>
      </c>
      <c r="O67" s="82"/>
      <c r="Q67" s="180"/>
    </row>
    <row r="68" spans="1:17" ht="12" customHeight="1">
      <c r="A68" s="48" t="s">
        <v>74</v>
      </c>
      <c r="B68" s="35" t="s">
        <v>75</v>
      </c>
      <c r="C68" s="36">
        <v>0</v>
      </c>
      <c r="D68" s="37">
        <v>0</v>
      </c>
      <c r="E68" s="110">
        <v>66</v>
      </c>
      <c r="F68" s="37">
        <v>77</v>
      </c>
      <c r="G68" s="111">
        <v>0</v>
      </c>
      <c r="H68" s="37">
        <v>0</v>
      </c>
      <c r="I68" s="38">
        <v>0</v>
      </c>
      <c r="J68" s="37">
        <v>0</v>
      </c>
      <c r="K68" s="157">
        <f t="shared" si="9"/>
        <v>66</v>
      </c>
      <c r="L68" s="166">
        <f t="shared" si="9"/>
        <v>77</v>
      </c>
      <c r="M68" s="83">
        <f t="shared" si="10"/>
        <v>143</v>
      </c>
      <c r="O68" s="82"/>
      <c r="Q68" s="180"/>
    </row>
    <row r="69" spans="1:17" ht="12" customHeight="1">
      <c r="A69" s="100" t="s">
        <v>76</v>
      </c>
      <c r="B69" s="101"/>
      <c r="C69" s="174">
        <f aca="true" t="shared" si="11" ref="C69:J69">SUM(C58:C68)</f>
        <v>17753</v>
      </c>
      <c r="D69" s="103">
        <f t="shared" si="11"/>
        <v>14622</v>
      </c>
      <c r="E69" s="102">
        <f t="shared" si="11"/>
        <v>3448</v>
      </c>
      <c r="F69" s="172">
        <f t="shared" si="11"/>
        <v>3568</v>
      </c>
      <c r="G69" s="173">
        <f t="shared" si="11"/>
        <v>150</v>
      </c>
      <c r="H69" s="103">
        <f t="shared" si="11"/>
        <v>150</v>
      </c>
      <c r="I69" s="102">
        <f t="shared" si="11"/>
        <v>0</v>
      </c>
      <c r="J69" s="103">
        <f t="shared" si="11"/>
        <v>33</v>
      </c>
      <c r="K69" s="102">
        <f>(C69+E69+G69+I69)</f>
        <v>21351</v>
      </c>
      <c r="L69" s="104">
        <f>(D69+F69+H69+J69)</f>
        <v>18373</v>
      </c>
      <c r="M69" s="105">
        <f>SUM(K69:L69)</f>
        <v>39724</v>
      </c>
      <c r="O69" s="82"/>
      <c r="Q69" s="180"/>
    </row>
    <row r="70" spans="1:17" ht="12" customHeight="1">
      <c r="A70" s="106" t="s">
        <v>77</v>
      </c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9"/>
      <c r="O70" s="82"/>
      <c r="Q70" s="180"/>
    </row>
    <row r="71" spans="1:17" ht="12" customHeight="1">
      <c r="A71" s="34">
        <v>52.0301</v>
      </c>
      <c r="B71" s="35" t="s">
        <v>78</v>
      </c>
      <c r="C71" s="36">
        <v>1509</v>
      </c>
      <c r="D71" s="37">
        <v>1533</v>
      </c>
      <c r="E71" s="36">
        <v>1242</v>
      </c>
      <c r="F71" s="37">
        <v>1333</v>
      </c>
      <c r="G71" s="36">
        <v>123</v>
      </c>
      <c r="H71" s="37">
        <v>0</v>
      </c>
      <c r="I71" s="38">
        <v>0</v>
      </c>
      <c r="J71" s="37">
        <v>0</v>
      </c>
      <c r="K71" s="157">
        <f aca="true" t="shared" si="12" ref="K71:K79">(C71+E71+G71+I71)</f>
        <v>2874</v>
      </c>
      <c r="L71" s="166">
        <f aca="true" t="shared" si="13" ref="L71:L79">(D71+F71+H71+J71)</f>
        <v>2866</v>
      </c>
      <c r="M71" s="40">
        <f aca="true" t="shared" si="14" ref="M71:M79">SUM(K71:L71)</f>
        <v>5740</v>
      </c>
      <c r="N71" s="2" t="s">
        <v>79</v>
      </c>
      <c r="O71" s="82"/>
      <c r="Q71" s="180"/>
    </row>
    <row r="72" spans="1:17" ht="12" customHeight="1">
      <c r="A72" s="41">
        <v>52.0201</v>
      </c>
      <c r="B72" s="35" t="s">
        <v>80</v>
      </c>
      <c r="C72" s="36">
        <v>421</v>
      </c>
      <c r="D72" s="37">
        <v>343</v>
      </c>
      <c r="E72" s="36">
        <v>84</v>
      </c>
      <c r="F72" s="37">
        <v>90</v>
      </c>
      <c r="G72" s="36">
        <v>0</v>
      </c>
      <c r="H72" s="37">
        <v>111</v>
      </c>
      <c r="I72" s="38">
        <v>0</v>
      </c>
      <c r="J72" s="37">
        <v>0</v>
      </c>
      <c r="K72" s="157">
        <f t="shared" si="12"/>
        <v>505</v>
      </c>
      <c r="L72" s="166">
        <f t="shared" si="13"/>
        <v>544</v>
      </c>
      <c r="M72" s="83">
        <f t="shared" si="14"/>
        <v>1049</v>
      </c>
      <c r="N72" s="2" t="s">
        <v>79</v>
      </c>
      <c r="O72" s="82"/>
      <c r="Q72" s="180"/>
    </row>
    <row r="73" spans="1:17" ht="12" customHeight="1">
      <c r="A73" s="41">
        <v>45.0601</v>
      </c>
      <c r="B73" s="35" t="s">
        <v>81</v>
      </c>
      <c r="C73" s="36">
        <v>1548</v>
      </c>
      <c r="D73" s="37">
        <v>1293</v>
      </c>
      <c r="E73" s="36">
        <v>93</v>
      </c>
      <c r="F73" s="37">
        <v>264</v>
      </c>
      <c r="G73" s="38">
        <v>126</v>
      </c>
      <c r="H73" s="37"/>
      <c r="I73" s="38">
        <v>0</v>
      </c>
      <c r="J73" s="37">
        <v>0</v>
      </c>
      <c r="K73" s="157">
        <f t="shared" si="12"/>
        <v>1767</v>
      </c>
      <c r="L73" s="166">
        <f t="shared" si="13"/>
        <v>1557</v>
      </c>
      <c r="M73" s="83">
        <f t="shared" si="14"/>
        <v>3324</v>
      </c>
      <c r="N73" s="2" t="s">
        <v>79</v>
      </c>
      <c r="O73" s="82"/>
      <c r="Q73" s="180"/>
    </row>
    <row r="74" spans="1:17" ht="12" customHeight="1">
      <c r="A74" s="183">
        <v>52.0801</v>
      </c>
      <c r="B74" s="85" t="s">
        <v>82</v>
      </c>
      <c r="C74" s="86">
        <v>168</v>
      </c>
      <c r="D74" s="87">
        <v>105</v>
      </c>
      <c r="E74" s="86">
        <v>978</v>
      </c>
      <c r="F74" s="87">
        <v>999</v>
      </c>
      <c r="G74" s="88">
        <v>18</v>
      </c>
      <c r="H74" s="87">
        <v>126</v>
      </c>
      <c r="I74" s="88">
        <v>0</v>
      </c>
      <c r="J74" s="87">
        <v>0</v>
      </c>
      <c r="K74" s="161">
        <f t="shared" si="12"/>
        <v>1164</v>
      </c>
      <c r="L74" s="170">
        <f t="shared" si="13"/>
        <v>1230</v>
      </c>
      <c r="M74" s="89">
        <f t="shared" si="14"/>
        <v>2394</v>
      </c>
      <c r="N74" s="2" t="s">
        <v>79</v>
      </c>
      <c r="O74" s="82"/>
      <c r="Q74" s="180"/>
    </row>
    <row r="75" spans="1:17" ht="12" customHeight="1">
      <c r="A75" s="81">
        <v>11.0401</v>
      </c>
      <c r="B75" s="43" t="s">
        <v>83</v>
      </c>
      <c r="C75" s="44">
        <v>1659</v>
      </c>
      <c r="D75" s="45">
        <v>1576</v>
      </c>
      <c r="E75" s="44">
        <v>1209</v>
      </c>
      <c r="F75" s="45">
        <v>1170</v>
      </c>
      <c r="G75" s="46">
        <v>123</v>
      </c>
      <c r="H75" s="45">
        <v>108</v>
      </c>
      <c r="I75" s="46">
        <v>0</v>
      </c>
      <c r="J75" s="45">
        <v>0</v>
      </c>
      <c r="K75" s="158">
        <f t="shared" si="12"/>
        <v>2991</v>
      </c>
      <c r="L75" s="167">
        <f t="shared" si="13"/>
        <v>2854</v>
      </c>
      <c r="M75" s="47">
        <f t="shared" si="14"/>
        <v>5845</v>
      </c>
      <c r="N75" s="2" t="s">
        <v>79</v>
      </c>
      <c r="O75" s="82"/>
      <c r="Q75" s="180"/>
    </row>
    <row r="76" spans="1:17" ht="12" customHeight="1" hidden="1">
      <c r="A76" s="41">
        <v>52.1101</v>
      </c>
      <c r="B76" s="35" t="s">
        <v>84</v>
      </c>
      <c r="C76" s="36">
        <v>0</v>
      </c>
      <c r="D76" s="37">
        <v>0</v>
      </c>
      <c r="E76" s="36">
        <v>0</v>
      </c>
      <c r="F76" s="37">
        <v>0</v>
      </c>
      <c r="G76" s="38">
        <v>0</v>
      </c>
      <c r="H76" s="37">
        <v>0</v>
      </c>
      <c r="I76" s="38">
        <v>0</v>
      </c>
      <c r="J76" s="37">
        <v>0</v>
      </c>
      <c r="K76" s="157">
        <f t="shared" si="12"/>
        <v>0</v>
      </c>
      <c r="L76" s="166">
        <f t="shared" si="13"/>
        <v>0</v>
      </c>
      <c r="M76" s="40">
        <f t="shared" si="14"/>
        <v>0</v>
      </c>
      <c r="O76" s="82"/>
      <c r="Q76" s="180"/>
    </row>
    <row r="77" spans="1:17" ht="12" customHeight="1">
      <c r="A77" s="41">
        <v>52.0201</v>
      </c>
      <c r="B77" s="35" t="s">
        <v>85</v>
      </c>
      <c r="C77" s="36">
        <v>0</v>
      </c>
      <c r="D77" s="37">
        <v>0</v>
      </c>
      <c r="E77" s="36">
        <v>1884</v>
      </c>
      <c r="F77" s="37">
        <v>2190</v>
      </c>
      <c r="G77" s="38">
        <v>96</v>
      </c>
      <c r="H77" s="37">
        <v>99</v>
      </c>
      <c r="I77" s="38">
        <v>0</v>
      </c>
      <c r="J77" s="37">
        <v>0</v>
      </c>
      <c r="K77" s="157">
        <f t="shared" si="12"/>
        <v>1980</v>
      </c>
      <c r="L77" s="166">
        <f t="shared" si="13"/>
        <v>2289</v>
      </c>
      <c r="M77" s="40">
        <f t="shared" si="14"/>
        <v>4269</v>
      </c>
      <c r="N77" s="2" t="s">
        <v>79</v>
      </c>
      <c r="O77" s="82"/>
      <c r="Q77" s="180"/>
    </row>
    <row r="78" spans="1:17" ht="12" customHeight="1">
      <c r="A78" s="41">
        <v>52.1401</v>
      </c>
      <c r="B78" s="35" t="s">
        <v>86</v>
      </c>
      <c r="C78" s="110">
        <v>0</v>
      </c>
      <c r="D78" s="37">
        <v>0</v>
      </c>
      <c r="E78" s="110">
        <v>1662</v>
      </c>
      <c r="F78" s="37">
        <v>1875</v>
      </c>
      <c r="G78" s="111">
        <v>99</v>
      </c>
      <c r="H78" s="37">
        <v>111</v>
      </c>
      <c r="I78" s="111">
        <v>0</v>
      </c>
      <c r="J78" s="37"/>
      <c r="K78" s="162">
        <f t="shared" si="12"/>
        <v>1761</v>
      </c>
      <c r="L78" s="166">
        <f t="shared" si="13"/>
        <v>1986</v>
      </c>
      <c r="M78" s="83">
        <f t="shared" si="14"/>
        <v>3747</v>
      </c>
      <c r="N78" s="2" t="s">
        <v>79</v>
      </c>
      <c r="O78" s="82"/>
      <c r="Q78" s="180"/>
    </row>
    <row r="79" spans="1:17" ht="12" customHeight="1">
      <c r="A79" s="185" t="s">
        <v>87</v>
      </c>
      <c r="B79" s="186"/>
      <c r="C79" s="187">
        <f>SUM(C71:C78)</f>
        <v>5305</v>
      </c>
      <c r="D79" s="188">
        <f aca="true" t="shared" si="15" ref="D79:J79">SUM(D71:D78)</f>
        <v>4850</v>
      </c>
      <c r="E79" s="187">
        <f t="shared" si="15"/>
        <v>7152</v>
      </c>
      <c r="F79" s="188">
        <f t="shared" si="15"/>
        <v>7921</v>
      </c>
      <c r="G79" s="187">
        <f t="shared" si="15"/>
        <v>585</v>
      </c>
      <c r="H79" s="188">
        <f>SUM(H71:H78)</f>
        <v>555</v>
      </c>
      <c r="I79" s="187">
        <f t="shared" si="15"/>
        <v>0</v>
      </c>
      <c r="J79" s="188">
        <f t="shared" si="15"/>
        <v>0</v>
      </c>
      <c r="K79" s="187">
        <f t="shared" si="12"/>
        <v>13042</v>
      </c>
      <c r="L79" s="189">
        <f t="shared" si="13"/>
        <v>13326</v>
      </c>
      <c r="M79" s="190">
        <f t="shared" si="14"/>
        <v>26368</v>
      </c>
      <c r="O79" s="82"/>
      <c r="Q79" s="180"/>
    </row>
    <row r="80" spans="1:17" ht="12" customHeight="1">
      <c r="A80" s="191" t="s">
        <v>88</v>
      </c>
      <c r="B80" s="192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4"/>
      <c r="O80" s="82"/>
      <c r="Q80" s="180"/>
    </row>
    <row r="81" spans="1:17" ht="12" customHeight="1">
      <c r="A81" s="28">
        <v>13.0404</v>
      </c>
      <c r="B81" s="29" t="s">
        <v>89</v>
      </c>
      <c r="C81" s="30">
        <v>0</v>
      </c>
      <c r="D81" s="31">
        <v>0</v>
      </c>
      <c r="E81" s="30">
        <v>0</v>
      </c>
      <c r="F81" s="31">
        <v>0</v>
      </c>
      <c r="G81" s="32">
        <v>0</v>
      </c>
      <c r="H81" s="31">
        <v>0</v>
      </c>
      <c r="I81" s="32">
        <v>127</v>
      </c>
      <c r="J81" s="31">
        <v>119</v>
      </c>
      <c r="K81" s="156">
        <f aca="true" t="shared" si="16" ref="K81:K94">(C81+E81+G81+I81)</f>
        <v>127</v>
      </c>
      <c r="L81" s="165">
        <f aca="true" t="shared" si="17" ref="L81:L94">(D81+F81+H81+J81)</f>
        <v>119</v>
      </c>
      <c r="M81" s="113">
        <f aca="true" t="shared" si="18" ref="M81:M94">SUM(K81:L81)</f>
        <v>246</v>
      </c>
      <c r="O81" s="82"/>
      <c r="Q81" s="180"/>
    </row>
    <row r="82" spans="1:17" ht="12" customHeight="1">
      <c r="A82" s="41">
        <v>8</v>
      </c>
      <c r="B82" s="35" t="s">
        <v>189</v>
      </c>
      <c r="C82" s="36">
        <v>51</v>
      </c>
      <c r="D82" s="37">
        <v>108</v>
      </c>
      <c r="E82" s="36">
        <v>756</v>
      </c>
      <c r="F82" s="37">
        <v>878</v>
      </c>
      <c r="G82" s="38">
        <v>0</v>
      </c>
      <c r="H82" s="37">
        <v>0</v>
      </c>
      <c r="I82" s="38">
        <v>0</v>
      </c>
      <c r="J82" s="37">
        <v>0</v>
      </c>
      <c r="K82" s="157">
        <f t="shared" si="16"/>
        <v>807</v>
      </c>
      <c r="L82" s="166">
        <f t="shared" si="17"/>
        <v>986</v>
      </c>
      <c r="M82" s="83">
        <f t="shared" si="18"/>
        <v>1793</v>
      </c>
      <c r="N82" s="2" t="s">
        <v>19</v>
      </c>
      <c r="O82" s="82"/>
      <c r="P82" s="112"/>
      <c r="Q82" s="180"/>
    </row>
    <row r="83" spans="1:17" ht="12" customHeight="1">
      <c r="A83" s="48">
        <v>13.0101</v>
      </c>
      <c r="B83" s="35" t="s">
        <v>199</v>
      </c>
      <c r="C83" s="36">
        <v>0</v>
      </c>
      <c r="D83" s="37">
        <v>0</v>
      </c>
      <c r="E83" s="36">
        <v>0</v>
      </c>
      <c r="F83" s="37">
        <v>0</v>
      </c>
      <c r="G83" s="38">
        <v>288</v>
      </c>
      <c r="H83" s="37">
        <v>258</v>
      </c>
      <c r="I83" s="38">
        <v>0</v>
      </c>
      <c r="J83" s="37">
        <v>0</v>
      </c>
      <c r="K83" s="157">
        <f t="shared" si="16"/>
        <v>288</v>
      </c>
      <c r="L83" s="166">
        <f t="shared" si="17"/>
        <v>258</v>
      </c>
      <c r="M83" s="83">
        <f t="shared" si="18"/>
        <v>546</v>
      </c>
      <c r="N83" s="2" t="s">
        <v>19</v>
      </c>
      <c r="O83" s="82"/>
      <c r="P83" s="112"/>
      <c r="Q83" s="180"/>
    </row>
    <row r="84" spans="1:17" ht="12" customHeight="1">
      <c r="A84" s="84"/>
      <c r="B84" s="85" t="s">
        <v>190</v>
      </c>
      <c r="C84" s="86">
        <v>152</v>
      </c>
      <c r="D84" s="87">
        <v>168</v>
      </c>
      <c r="E84" s="86">
        <v>0</v>
      </c>
      <c r="F84" s="87">
        <v>0</v>
      </c>
      <c r="G84" s="88">
        <v>0</v>
      </c>
      <c r="H84" s="87">
        <v>0</v>
      </c>
      <c r="I84" s="88">
        <v>0</v>
      </c>
      <c r="J84" s="87">
        <v>0</v>
      </c>
      <c r="K84" s="161">
        <f t="shared" si="16"/>
        <v>152</v>
      </c>
      <c r="L84" s="170">
        <f t="shared" si="17"/>
        <v>168</v>
      </c>
      <c r="M84" s="89">
        <f t="shared" si="18"/>
        <v>320</v>
      </c>
      <c r="O84" s="82"/>
      <c r="Q84" s="180"/>
    </row>
    <row r="85" spans="1:17" ht="12" customHeight="1">
      <c r="A85" s="48">
        <v>13.0401</v>
      </c>
      <c r="B85" s="35" t="s">
        <v>194</v>
      </c>
      <c r="C85" s="36">
        <v>0</v>
      </c>
      <c r="D85" s="37">
        <v>0</v>
      </c>
      <c r="E85" s="36">
        <v>0</v>
      </c>
      <c r="F85" s="37">
        <v>0</v>
      </c>
      <c r="G85" s="38">
        <v>234</v>
      </c>
      <c r="H85" s="37">
        <v>192</v>
      </c>
      <c r="I85" s="38">
        <v>0</v>
      </c>
      <c r="J85" s="37">
        <v>0</v>
      </c>
      <c r="K85" s="157">
        <f t="shared" si="16"/>
        <v>234</v>
      </c>
      <c r="L85" s="166">
        <f t="shared" si="17"/>
        <v>192</v>
      </c>
      <c r="M85" s="83">
        <f t="shared" si="18"/>
        <v>426</v>
      </c>
      <c r="N85" s="2" t="s">
        <v>19</v>
      </c>
      <c r="O85" s="82"/>
      <c r="Q85" s="180"/>
    </row>
    <row r="86" spans="1:17" ht="12" customHeight="1">
      <c r="A86" s="81">
        <v>13.1202</v>
      </c>
      <c r="B86" s="43" t="s">
        <v>196</v>
      </c>
      <c r="C86" s="44">
        <v>253</v>
      </c>
      <c r="D86" s="45">
        <v>340</v>
      </c>
      <c r="E86" s="44">
        <v>3300</v>
      </c>
      <c r="F86" s="45">
        <v>2844</v>
      </c>
      <c r="G86" s="46">
        <v>0</v>
      </c>
      <c r="H86" s="45">
        <v>0</v>
      </c>
      <c r="I86" s="46">
        <v>0</v>
      </c>
      <c r="J86" s="45">
        <v>0</v>
      </c>
      <c r="K86" s="158">
        <f t="shared" si="16"/>
        <v>3553</v>
      </c>
      <c r="L86" s="167">
        <f t="shared" si="17"/>
        <v>3184</v>
      </c>
      <c r="M86" s="47">
        <f t="shared" si="18"/>
        <v>6737</v>
      </c>
      <c r="N86" s="2" t="s">
        <v>19</v>
      </c>
      <c r="O86" s="82"/>
      <c r="Q86" s="180"/>
    </row>
    <row r="87" spans="1:17" ht="12" customHeight="1">
      <c r="A87" s="34">
        <v>13.1205</v>
      </c>
      <c r="B87" s="35" t="s">
        <v>191</v>
      </c>
      <c r="C87" s="36">
        <v>0</v>
      </c>
      <c r="D87" s="37">
        <v>0</v>
      </c>
      <c r="E87" s="36">
        <v>0</v>
      </c>
      <c r="F87" s="37">
        <v>0</v>
      </c>
      <c r="G87" s="38">
        <v>39</v>
      </c>
      <c r="H87" s="37">
        <v>78</v>
      </c>
      <c r="I87" s="38">
        <v>0</v>
      </c>
      <c r="J87" s="37">
        <v>0</v>
      </c>
      <c r="K87" s="157">
        <f t="shared" si="16"/>
        <v>39</v>
      </c>
      <c r="L87" s="166">
        <f t="shared" si="17"/>
        <v>78</v>
      </c>
      <c r="M87" s="83">
        <f t="shared" si="18"/>
        <v>117</v>
      </c>
      <c r="N87" s="2" t="s">
        <v>19</v>
      </c>
      <c r="O87" s="82"/>
      <c r="Q87" s="180"/>
    </row>
    <row r="88" spans="1:17" ht="12" customHeight="1">
      <c r="A88" s="41">
        <v>31.0601</v>
      </c>
      <c r="B88" s="35" t="s">
        <v>91</v>
      </c>
      <c r="C88" s="36">
        <v>326</v>
      </c>
      <c r="D88" s="37">
        <v>272</v>
      </c>
      <c r="E88" s="36">
        <v>180</v>
      </c>
      <c r="F88" s="37">
        <v>194</v>
      </c>
      <c r="G88" s="38">
        <v>0</v>
      </c>
      <c r="H88" s="37">
        <v>0</v>
      </c>
      <c r="I88" s="38">
        <v>0</v>
      </c>
      <c r="J88" s="37">
        <v>0</v>
      </c>
      <c r="K88" s="157">
        <f t="shared" si="16"/>
        <v>506</v>
      </c>
      <c r="L88" s="166">
        <f t="shared" si="17"/>
        <v>466</v>
      </c>
      <c r="M88" s="83">
        <f t="shared" si="18"/>
        <v>972</v>
      </c>
      <c r="O88" s="82"/>
      <c r="Q88" s="180"/>
    </row>
    <row r="89" spans="1:17" ht="12" customHeight="1">
      <c r="A89" s="81">
        <v>13.1314</v>
      </c>
      <c r="B89" s="43" t="s">
        <v>92</v>
      </c>
      <c r="C89" s="44">
        <v>0</v>
      </c>
      <c r="D89" s="45">
        <v>0</v>
      </c>
      <c r="E89" s="44">
        <v>160</v>
      </c>
      <c r="F89" s="45">
        <v>148</v>
      </c>
      <c r="G89" s="46">
        <v>0</v>
      </c>
      <c r="H89" s="45">
        <v>0</v>
      </c>
      <c r="I89" s="46">
        <v>0</v>
      </c>
      <c r="J89" s="45">
        <v>0</v>
      </c>
      <c r="K89" s="158">
        <f t="shared" si="16"/>
        <v>160</v>
      </c>
      <c r="L89" s="167">
        <f t="shared" si="17"/>
        <v>148</v>
      </c>
      <c r="M89" s="50">
        <f t="shared" si="18"/>
        <v>308</v>
      </c>
      <c r="N89" s="2" t="s">
        <v>19</v>
      </c>
      <c r="O89" s="82"/>
      <c r="Q89" s="180"/>
    </row>
    <row r="90" spans="1:17" ht="12" customHeight="1" hidden="1">
      <c r="A90" s="41"/>
      <c r="B90" s="35" t="s">
        <v>90</v>
      </c>
      <c r="C90" s="36"/>
      <c r="D90" s="37"/>
      <c r="E90" s="36"/>
      <c r="F90" s="37"/>
      <c r="G90" s="38"/>
      <c r="H90" s="37"/>
      <c r="I90" s="38"/>
      <c r="J90" s="37"/>
      <c r="K90" s="157">
        <f t="shared" si="16"/>
        <v>0</v>
      </c>
      <c r="L90" s="166">
        <f t="shared" si="17"/>
        <v>0</v>
      </c>
      <c r="M90" s="83">
        <f t="shared" si="18"/>
        <v>0</v>
      </c>
      <c r="O90" s="82"/>
      <c r="Q90" s="180"/>
    </row>
    <row r="91" spans="1:17" ht="12" customHeight="1">
      <c r="A91" s="48">
        <v>13.1314</v>
      </c>
      <c r="B91" s="35" t="s">
        <v>195</v>
      </c>
      <c r="C91" s="36">
        <v>197</v>
      </c>
      <c r="D91" s="37">
        <v>377</v>
      </c>
      <c r="E91" s="36">
        <v>732</v>
      </c>
      <c r="F91" s="37">
        <v>870</v>
      </c>
      <c r="G91" s="38">
        <v>0</v>
      </c>
      <c r="H91" s="37">
        <v>0</v>
      </c>
      <c r="I91" s="38">
        <v>0</v>
      </c>
      <c r="J91" s="37">
        <v>0</v>
      </c>
      <c r="K91" s="157">
        <f t="shared" si="16"/>
        <v>929</v>
      </c>
      <c r="L91" s="166">
        <f t="shared" si="17"/>
        <v>1247</v>
      </c>
      <c r="M91" s="83">
        <f t="shared" si="18"/>
        <v>2176</v>
      </c>
      <c r="N91" s="2" t="s">
        <v>19</v>
      </c>
      <c r="O91" s="82"/>
      <c r="Q91" s="180"/>
    </row>
    <row r="92" spans="1:17" ht="12" customHeight="1">
      <c r="A92" s="41">
        <v>13.1315</v>
      </c>
      <c r="B92" s="35" t="s">
        <v>192</v>
      </c>
      <c r="C92" s="36">
        <v>0</v>
      </c>
      <c r="D92" s="37">
        <v>0</v>
      </c>
      <c r="E92" s="36">
        <v>0</v>
      </c>
      <c r="F92" s="37">
        <v>0</v>
      </c>
      <c r="G92" s="38">
        <v>72</v>
      </c>
      <c r="H92" s="37">
        <v>69</v>
      </c>
      <c r="I92" s="38">
        <v>0</v>
      </c>
      <c r="J92" s="37">
        <v>0</v>
      </c>
      <c r="K92" s="157">
        <f t="shared" si="16"/>
        <v>72</v>
      </c>
      <c r="L92" s="166">
        <f t="shared" si="17"/>
        <v>69</v>
      </c>
      <c r="M92" s="83">
        <f t="shared" si="18"/>
        <v>141</v>
      </c>
      <c r="N92" s="2" t="s">
        <v>19</v>
      </c>
      <c r="O92" s="82"/>
      <c r="Q92" s="180"/>
    </row>
    <row r="93" spans="1:17" ht="12" customHeight="1">
      <c r="A93" s="57">
        <v>13.1205</v>
      </c>
      <c r="B93" s="58" t="s">
        <v>193</v>
      </c>
      <c r="C93" s="59">
        <v>88</v>
      </c>
      <c r="D93" s="60">
        <v>92</v>
      </c>
      <c r="E93" s="59">
        <v>527</v>
      </c>
      <c r="F93" s="60">
        <v>701</v>
      </c>
      <c r="G93" s="61">
        <v>0</v>
      </c>
      <c r="H93" s="60">
        <v>0</v>
      </c>
      <c r="I93" s="61">
        <v>0</v>
      </c>
      <c r="J93" s="60">
        <v>0</v>
      </c>
      <c r="K93" s="160">
        <f t="shared" si="16"/>
        <v>615</v>
      </c>
      <c r="L93" s="169">
        <f t="shared" si="17"/>
        <v>793</v>
      </c>
      <c r="M93" s="62">
        <f t="shared" si="18"/>
        <v>1408</v>
      </c>
      <c r="N93" s="2" t="s">
        <v>19</v>
      </c>
      <c r="O93" s="82"/>
      <c r="Q93" s="180"/>
    </row>
    <row r="94" spans="1:17" ht="12.75">
      <c r="A94" s="114" t="s">
        <v>93</v>
      </c>
      <c r="B94" s="115"/>
      <c r="C94" s="116">
        <f>SUM(C81:C93)</f>
        <v>1067</v>
      </c>
      <c r="D94" s="117">
        <f aca="true" t="shared" si="19" ref="D94:J94">SUM(D81:D93)</f>
        <v>1357</v>
      </c>
      <c r="E94" s="116">
        <f t="shared" si="19"/>
        <v>5655</v>
      </c>
      <c r="F94" s="117">
        <f t="shared" si="19"/>
        <v>5635</v>
      </c>
      <c r="G94" s="116">
        <f t="shared" si="19"/>
        <v>633</v>
      </c>
      <c r="H94" s="117">
        <f>SUM(H81:H93)</f>
        <v>597</v>
      </c>
      <c r="I94" s="116">
        <f t="shared" si="19"/>
        <v>127</v>
      </c>
      <c r="J94" s="117">
        <f t="shared" si="19"/>
        <v>119</v>
      </c>
      <c r="K94" s="116">
        <f t="shared" si="16"/>
        <v>7482</v>
      </c>
      <c r="L94" s="118">
        <f t="shared" si="17"/>
        <v>7708</v>
      </c>
      <c r="M94" s="119">
        <f t="shared" si="18"/>
        <v>15190</v>
      </c>
      <c r="N94" s="120"/>
      <c r="O94" s="82"/>
      <c r="Q94" s="180"/>
    </row>
    <row r="95" spans="1:17" ht="12.75" customHeight="1" hidden="1">
      <c r="A95" s="41"/>
      <c r="B95" s="35" t="s">
        <v>94</v>
      </c>
      <c r="C95" s="36">
        <v>0</v>
      </c>
      <c r="D95" s="121">
        <v>0</v>
      </c>
      <c r="E95" s="36">
        <v>0</v>
      </c>
      <c r="F95" s="121"/>
      <c r="G95" s="38">
        <v>0</v>
      </c>
      <c r="H95" s="121">
        <v>0</v>
      </c>
      <c r="I95" s="38">
        <v>0</v>
      </c>
      <c r="J95" s="121">
        <v>0</v>
      </c>
      <c r="K95" s="39">
        <f aca="true" t="shared" si="20" ref="K95:L100">(C95+E95+G95+I95)</f>
        <v>0</v>
      </c>
      <c r="L95" s="122">
        <f t="shared" si="20"/>
        <v>0</v>
      </c>
      <c r="M95" s="83">
        <f>+L95+K95</f>
        <v>0</v>
      </c>
      <c r="N95" s="2" t="s">
        <v>95</v>
      </c>
      <c r="O95" s="82"/>
      <c r="Q95" s="180"/>
    </row>
    <row r="96" spans="1:17" ht="12.75" customHeight="1">
      <c r="A96" s="41"/>
      <c r="B96" s="35" t="s">
        <v>201</v>
      </c>
      <c r="C96" s="36"/>
      <c r="D96" s="121"/>
      <c r="E96" s="36"/>
      <c r="F96" s="121">
        <v>0</v>
      </c>
      <c r="G96" s="38"/>
      <c r="H96" s="121">
        <v>0</v>
      </c>
      <c r="I96" s="38"/>
      <c r="J96" s="121"/>
      <c r="K96" s="157">
        <f>(C96+E96+G96+I96)</f>
        <v>0</v>
      </c>
      <c r="L96" s="166">
        <f>(D96+F96+H96+J96)</f>
        <v>0</v>
      </c>
      <c r="M96" s="40">
        <f>SUM(K96:L96)</f>
        <v>0</v>
      </c>
      <c r="O96" s="82"/>
      <c r="Q96" s="180"/>
    </row>
    <row r="97" spans="1:17" ht="12.75">
      <c r="A97" s="48">
        <v>24.0101</v>
      </c>
      <c r="B97" s="35" t="s">
        <v>96</v>
      </c>
      <c r="C97" s="36">
        <v>65</v>
      </c>
      <c r="D97" s="121">
        <f>69+15</f>
        <v>84</v>
      </c>
      <c r="E97" s="36">
        <v>3</v>
      </c>
      <c r="F97" s="121">
        <v>36</v>
      </c>
      <c r="G97" s="38">
        <v>7</v>
      </c>
      <c r="H97" s="121">
        <v>18</v>
      </c>
      <c r="I97" s="38">
        <v>0</v>
      </c>
      <c r="J97" s="121">
        <v>0</v>
      </c>
      <c r="K97" s="157">
        <f t="shared" si="20"/>
        <v>75</v>
      </c>
      <c r="L97" s="166">
        <f t="shared" si="20"/>
        <v>138</v>
      </c>
      <c r="M97" s="40">
        <f>SUM(K97:L97)</f>
        <v>213</v>
      </c>
      <c r="N97" s="2" t="s">
        <v>95</v>
      </c>
      <c r="O97" s="82"/>
      <c r="Q97" s="180"/>
    </row>
    <row r="98" spans="1:17" ht="12" customHeight="1" hidden="1">
      <c r="A98" s="64"/>
      <c r="B98" s="58" t="s">
        <v>97</v>
      </c>
      <c r="C98" s="59"/>
      <c r="D98" s="65"/>
      <c r="E98" s="59"/>
      <c r="F98" s="65"/>
      <c r="G98" s="61"/>
      <c r="H98" s="65">
        <v>0</v>
      </c>
      <c r="I98" s="61">
        <v>0</v>
      </c>
      <c r="J98" s="65">
        <v>0</v>
      </c>
      <c r="K98" s="160">
        <f t="shared" si="20"/>
        <v>0</v>
      </c>
      <c r="L98" s="169">
        <f t="shared" si="20"/>
        <v>0</v>
      </c>
      <c r="M98" s="123">
        <f>SUM(K98:L98)</f>
        <v>0</v>
      </c>
      <c r="N98" s="2" t="s">
        <v>95</v>
      </c>
      <c r="O98" s="82"/>
      <c r="Q98" s="180"/>
    </row>
    <row r="99" spans="1:17" ht="12" customHeight="1">
      <c r="A99" s="222" t="s">
        <v>98</v>
      </c>
      <c r="B99" s="223"/>
      <c r="C99" s="124">
        <f>SUM(C96:C98)</f>
        <v>65</v>
      </c>
      <c r="D99" s="125">
        <f>SUM(D96:D98)</f>
        <v>84</v>
      </c>
      <c r="E99" s="124">
        <f aca="true" t="shared" si="21" ref="E99:M99">SUM(E96:E98)</f>
        <v>3</v>
      </c>
      <c r="F99" s="125">
        <f t="shared" si="21"/>
        <v>36</v>
      </c>
      <c r="G99" s="124">
        <f t="shared" si="21"/>
        <v>7</v>
      </c>
      <c r="H99" s="125">
        <f t="shared" si="21"/>
        <v>18</v>
      </c>
      <c r="I99" s="124">
        <f t="shared" si="21"/>
        <v>0</v>
      </c>
      <c r="J99" s="125">
        <f t="shared" si="21"/>
        <v>0</v>
      </c>
      <c r="K99" s="163">
        <f t="shared" si="21"/>
        <v>75</v>
      </c>
      <c r="L99" s="171">
        <f t="shared" si="21"/>
        <v>138</v>
      </c>
      <c r="M99" s="126">
        <f t="shared" si="21"/>
        <v>213</v>
      </c>
      <c r="O99" s="82"/>
      <c r="Q99" s="180"/>
    </row>
    <row r="100" spans="1:17" ht="16.5" customHeight="1">
      <c r="A100" s="224" t="s">
        <v>99</v>
      </c>
      <c r="B100" s="225"/>
      <c r="C100" s="127">
        <f aca="true" t="shared" si="22" ref="C100:J100">C99+C94+C79+C69+C56+C21+C20</f>
        <v>54809</v>
      </c>
      <c r="D100" s="128">
        <f t="shared" si="22"/>
        <v>46211</v>
      </c>
      <c r="E100" s="129">
        <f t="shared" si="22"/>
        <v>35271</v>
      </c>
      <c r="F100" s="128">
        <f t="shared" si="22"/>
        <v>36905</v>
      </c>
      <c r="G100" s="127">
        <f t="shared" si="22"/>
        <v>5653</v>
      </c>
      <c r="H100" s="128">
        <f t="shared" si="22"/>
        <v>5167</v>
      </c>
      <c r="I100" s="129">
        <f t="shared" si="22"/>
        <v>288</v>
      </c>
      <c r="J100" s="128">
        <f t="shared" si="22"/>
        <v>290</v>
      </c>
      <c r="K100" s="129">
        <f t="shared" si="20"/>
        <v>96021</v>
      </c>
      <c r="L100" s="130">
        <f t="shared" si="20"/>
        <v>88573</v>
      </c>
      <c r="M100" s="128">
        <f>SUM(K100:L100)</f>
        <v>184594</v>
      </c>
      <c r="Q100" s="195"/>
    </row>
    <row r="101" spans="1:17" ht="16.5" customHeight="1">
      <c r="A101" s="131"/>
      <c r="B101" s="177"/>
      <c r="C101" s="178"/>
      <c r="D101" s="204">
        <f>+D100-46211</f>
        <v>0</v>
      </c>
      <c r="E101" s="204">
        <f>+E100-35271</f>
        <v>0</v>
      </c>
      <c r="F101" s="204">
        <f>+F100-36905</f>
        <v>0</v>
      </c>
      <c r="G101" s="178"/>
      <c r="H101" s="204">
        <f>+H100-5167</f>
        <v>0</v>
      </c>
      <c r="I101" s="178"/>
      <c r="J101" s="204">
        <f>+J100-290</f>
        <v>0</v>
      </c>
      <c r="K101" s="178"/>
      <c r="L101" s="178">
        <f>(D101+F101+H101+J101)</f>
        <v>0</v>
      </c>
      <c r="M101" s="132"/>
      <c r="Q101" s="180"/>
    </row>
    <row r="102" spans="1:17" ht="16.5" customHeight="1">
      <c r="A102" s="131"/>
      <c r="B102" s="177" t="s">
        <v>100</v>
      </c>
      <c r="C102" s="178"/>
      <c r="D102" s="178"/>
      <c r="E102" s="178"/>
      <c r="F102" s="178">
        <f>+(F100+D100)/15</f>
        <v>5541.066666666667</v>
      </c>
      <c r="G102" s="178"/>
      <c r="H102" s="178"/>
      <c r="I102" s="178"/>
      <c r="J102" s="179">
        <f>+(H100/12)+(J100/10)</f>
        <v>459.5833333333333</v>
      </c>
      <c r="K102" s="178"/>
      <c r="L102" s="179">
        <f>+J102+F102</f>
        <v>6000.65</v>
      </c>
      <c r="M102" s="132"/>
      <c r="Q102" s="180"/>
    </row>
    <row r="103" spans="1:17" ht="16.5" customHeight="1">
      <c r="A103" s="226"/>
      <c r="B103" s="227" t="s">
        <v>101</v>
      </c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1"/>
      <c r="Q103" s="180"/>
    </row>
    <row r="104" spans="1:17" ht="16.5" customHeight="1">
      <c r="A104" s="226"/>
      <c r="B104" s="227" t="s">
        <v>198</v>
      </c>
      <c r="C104" s="227"/>
      <c r="D104" s="227"/>
      <c r="E104" s="227"/>
      <c r="F104" s="227"/>
      <c r="G104" s="227"/>
      <c r="H104" s="227"/>
      <c r="I104" s="227"/>
      <c r="J104" s="227"/>
      <c r="K104" s="227"/>
      <c r="L104" s="227"/>
      <c r="M104" s="1"/>
      <c r="Q104" s="180"/>
    </row>
    <row r="105" spans="1:17" ht="12.75" customHeight="1">
      <c r="A105" s="226"/>
      <c r="B105" s="133"/>
      <c r="C105" s="134" t="s">
        <v>102</v>
      </c>
      <c r="D105" s="135"/>
      <c r="E105" s="135"/>
      <c r="F105" s="136"/>
      <c r="G105" s="134" t="s">
        <v>103</v>
      </c>
      <c r="H105" s="136"/>
      <c r="I105" s="134" t="s">
        <v>104</v>
      </c>
      <c r="J105" s="136"/>
      <c r="K105" s="137"/>
      <c r="L105" s="138" t="s">
        <v>105</v>
      </c>
      <c r="M105" s="139"/>
      <c r="Q105" s="180"/>
    </row>
    <row r="106" spans="1:17" ht="12" customHeight="1">
      <c r="A106" s="226"/>
      <c r="B106" s="140" t="s">
        <v>106</v>
      </c>
      <c r="C106" s="141">
        <f>+C100+D100+E100+F100</f>
        <v>173196</v>
      </c>
      <c r="D106" s="142"/>
      <c r="E106" s="142"/>
      <c r="F106" s="143"/>
      <c r="G106" s="141">
        <f>+G100+H100</f>
        <v>10820</v>
      </c>
      <c r="H106" s="143"/>
      <c r="I106" s="141">
        <f>+I100+J100</f>
        <v>578</v>
      </c>
      <c r="J106" s="144"/>
      <c r="K106" s="145"/>
      <c r="L106" s="146" t="s">
        <v>107</v>
      </c>
      <c r="M106" s="139"/>
      <c r="Q106" s="180"/>
    </row>
    <row r="107" spans="1:17" ht="12.75">
      <c r="A107" s="226"/>
      <c r="B107" s="147" t="s">
        <v>108</v>
      </c>
      <c r="C107" s="148">
        <f>+C106/30</f>
        <v>5773.2</v>
      </c>
      <c r="D107" s="149"/>
      <c r="E107" s="149"/>
      <c r="F107" s="150"/>
      <c r="G107" s="148">
        <f>+G106/24</f>
        <v>450.8333333333333</v>
      </c>
      <c r="H107" s="151"/>
      <c r="I107" s="148">
        <f>+I106/20</f>
        <v>28.9</v>
      </c>
      <c r="J107" s="151"/>
      <c r="K107" s="145"/>
      <c r="L107" s="152">
        <f>+I107+G107+C107</f>
        <v>6252.933333333333</v>
      </c>
      <c r="M107" s="137"/>
      <c r="Q107" s="180"/>
    </row>
    <row r="108" spans="1:17" ht="12.75">
      <c r="A108" s="153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Q108" s="180"/>
    </row>
    <row r="109" spans="1:17" ht="12.75" customHeight="1">
      <c r="A109" s="228" t="s">
        <v>109</v>
      </c>
      <c r="B109" s="228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Q109" s="180"/>
    </row>
    <row r="110" spans="1:17" ht="12.75">
      <c r="A110" s="228"/>
      <c r="B110" s="228"/>
      <c r="C110" s="153"/>
      <c r="D110" s="112"/>
      <c r="E110" s="112"/>
      <c r="F110" s="112"/>
      <c r="G110" s="112"/>
      <c r="H110" s="112"/>
      <c r="I110" s="229" t="s">
        <v>208</v>
      </c>
      <c r="J110" s="229"/>
      <c r="K110" s="229"/>
      <c r="L110" s="154">
        <f>+((C100+E100)/15)+((G100/12))+(I100/10)</f>
        <v>6505.216666666666</v>
      </c>
      <c r="M110" s="112"/>
      <c r="Q110" s="180"/>
    </row>
    <row r="111" spans="1:17" ht="12.75">
      <c r="A111" s="228"/>
      <c r="B111" s="228"/>
      <c r="C111" s="112"/>
      <c r="D111" s="112"/>
      <c r="E111" s="112"/>
      <c r="F111" s="112"/>
      <c r="G111" s="112"/>
      <c r="H111" s="112"/>
      <c r="I111" s="229" t="s">
        <v>209</v>
      </c>
      <c r="J111" s="229"/>
      <c r="K111" s="229"/>
      <c r="L111" s="154">
        <f>+((D100+F100)/15)+(H100/12)+(J100/10)</f>
        <v>6000.65</v>
      </c>
      <c r="M111" s="112"/>
      <c r="Q111" s="180"/>
    </row>
    <row r="112" spans="1:17" ht="12.75">
      <c r="A112" s="228"/>
      <c r="B112" s="228"/>
      <c r="C112" s="112"/>
      <c r="D112" s="112"/>
      <c r="E112" s="112"/>
      <c r="F112" s="112"/>
      <c r="G112" s="112"/>
      <c r="H112" s="112"/>
      <c r="I112" s="229" t="s">
        <v>210</v>
      </c>
      <c r="J112" s="229"/>
      <c r="K112" s="229"/>
      <c r="L112" s="154">
        <f>AVERAGE(L110:L111)</f>
        <v>6252.9333333333325</v>
      </c>
      <c r="M112" s="112"/>
      <c r="Q112" s="180"/>
    </row>
    <row r="113" spans="1:17" ht="12.75">
      <c r="A113" s="228"/>
      <c r="B113" s="228"/>
      <c r="C113" s="112"/>
      <c r="D113" s="112"/>
      <c r="E113" s="112"/>
      <c r="F113" s="112"/>
      <c r="G113" s="112"/>
      <c r="H113" s="112"/>
      <c r="I113" s="112"/>
      <c r="J113" s="112"/>
      <c r="K113" s="112"/>
      <c r="L113" s="2"/>
      <c r="M113" s="3"/>
      <c r="N113" s="3"/>
      <c r="O113" s="63"/>
      <c r="Q113" s="180"/>
    </row>
    <row r="114" spans="1:17" ht="12.75">
      <c r="A114" s="3"/>
      <c r="B114" s="3"/>
      <c r="C114" s="112"/>
      <c r="D114" s="112"/>
      <c r="N114" s="63"/>
      <c r="O114" s="63"/>
      <c r="Q114" s="180"/>
    </row>
    <row r="115" spans="1:17" ht="12.75">
      <c r="A115" s="3"/>
      <c r="B115" s="3"/>
      <c r="N115" s="63"/>
      <c r="O115" s="63"/>
      <c r="Q115" s="180"/>
    </row>
    <row r="116" spans="1:17" ht="12.75">
      <c r="A116" s="3"/>
      <c r="B116" s="3"/>
      <c r="D116" s="112"/>
      <c r="F116" s="112"/>
      <c r="N116" s="63"/>
      <c r="O116" s="63"/>
      <c r="Q116" s="180"/>
    </row>
    <row r="117" spans="1:17" ht="12.75">
      <c r="A117" s="3"/>
      <c r="B117" s="3"/>
      <c r="N117" s="63"/>
      <c r="O117" s="63"/>
      <c r="Q117" s="180"/>
    </row>
    <row r="118" spans="1:15" ht="12.75">
      <c r="A118" s="3"/>
      <c r="B118" s="3"/>
      <c r="H118" s="180"/>
      <c r="N118" s="63"/>
      <c r="O118" s="63"/>
    </row>
    <row r="119" spans="1:15" ht="12.75">
      <c r="A119" s="3"/>
      <c r="B119" s="3"/>
      <c r="H119" s="180"/>
      <c r="N119" s="63"/>
      <c r="O119" s="63"/>
    </row>
    <row r="120" spans="1:15" ht="12.75">
      <c r="A120" s="3"/>
      <c r="B120" s="3"/>
      <c r="H120" s="180"/>
      <c r="N120" s="63"/>
      <c r="O120" s="63"/>
    </row>
    <row r="121" spans="1:15" ht="12.75">
      <c r="A121" s="3"/>
      <c r="B121" s="3"/>
      <c r="H121" s="180"/>
      <c r="N121" s="63"/>
      <c r="O121" s="63"/>
    </row>
    <row r="122" spans="1:15" ht="12.75">
      <c r="A122" s="3"/>
      <c r="B122" s="3"/>
      <c r="H122" s="180"/>
      <c r="N122" s="63"/>
      <c r="O122" s="63"/>
    </row>
    <row r="123" spans="1:15" ht="12.75">
      <c r="A123" s="3"/>
      <c r="B123" s="3"/>
      <c r="H123" s="180"/>
      <c r="N123" s="63"/>
      <c r="O123" s="63"/>
    </row>
    <row r="124" spans="1:15" ht="12.75">
      <c r="A124" s="3"/>
      <c r="B124" s="3"/>
      <c r="H124" s="180"/>
      <c r="N124" s="63"/>
      <c r="O124" s="63"/>
    </row>
    <row r="125" spans="1:17" ht="12.75">
      <c r="A125" s="3"/>
      <c r="B125" s="3"/>
      <c r="C125" s="3"/>
      <c r="D125" s="3"/>
      <c r="N125" s="63"/>
      <c r="O125" s="63"/>
      <c r="Q125" s="180"/>
    </row>
    <row r="126" ht="12.75">
      <c r="Q126" s="180"/>
    </row>
    <row r="127" ht="12.75">
      <c r="Q127" s="180"/>
    </row>
    <row r="128" ht="12.75">
      <c r="Q128" s="180"/>
    </row>
    <row r="129" ht="12.75">
      <c r="Q129" s="180"/>
    </row>
    <row r="130" ht="12.75">
      <c r="Q130" s="180"/>
    </row>
    <row r="131" ht="12.75">
      <c r="Q131" s="180"/>
    </row>
    <row r="132" ht="12.75">
      <c r="Q132" s="180"/>
    </row>
    <row r="133" ht="12.75">
      <c r="Q133" s="180"/>
    </row>
    <row r="134" ht="12.75">
      <c r="Q134" s="180"/>
    </row>
    <row r="135" ht="12.75">
      <c r="Q135" s="180"/>
    </row>
    <row r="136" ht="12.75">
      <c r="Q136" s="180"/>
    </row>
    <row r="137" ht="12.75">
      <c r="Q137" s="180"/>
    </row>
    <row r="138" ht="12.75">
      <c r="Q138" s="180"/>
    </row>
    <row r="139" ht="12.75">
      <c r="Q139" s="180"/>
    </row>
    <row r="140" ht="12.75">
      <c r="Q140" s="180"/>
    </row>
    <row r="141" ht="12.75">
      <c r="Q141" s="180"/>
    </row>
    <row r="142" ht="12.75">
      <c r="Q142" s="180"/>
    </row>
    <row r="143" ht="12.75">
      <c r="Q143" s="180"/>
    </row>
    <row r="144" ht="12.75">
      <c r="Q144" s="180"/>
    </row>
    <row r="145" ht="12.75">
      <c r="Q145" s="180"/>
    </row>
    <row r="146" ht="12.75">
      <c r="Q146" s="180"/>
    </row>
    <row r="147" ht="12.75">
      <c r="Q147" s="180"/>
    </row>
    <row r="148" ht="12.75">
      <c r="Q148" s="180"/>
    </row>
    <row r="149" ht="12.75">
      <c r="Q149" s="180"/>
    </row>
    <row r="150" ht="12.75">
      <c r="Q150" s="180"/>
    </row>
    <row r="151" ht="12.75">
      <c r="Q151" s="180"/>
    </row>
    <row r="152" ht="12.75">
      <c r="Q152" s="180"/>
    </row>
    <row r="153" ht="12.75">
      <c r="Q153" s="180"/>
    </row>
    <row r="154" ht="12.75">
      <c r="Q154" s="180"/>
    </row>
    <row r="155" ht="12.75">
      <c r="Q155" s="180"/>
    </row>
    <row r="156" ht="12.75">
      <c r="Q156" s="180"/>
    </row>
    <row r="157" ht="12.75">
      <c r="Q157" s="180"/>
    </row>
    <row r="158" ht="12.75">
      <c r="Q158" s="180"/>
    </row>
    <row r="159" ht="12.75">
      <c r="Q159" s="180"/>
    </row>
    <row r="160" ht="12.75">
      <c r="Q160" s="180"/>
    </row>
    <row r="161" ht="12.75">
      <c r="Q161" s="180"/>
    </row>
    <row r="162" ht="12.75">
      <c r="Q162" s="180"/>
    </row>
    <row r="163" ht="12.75">
      <c r="Q163" s="180"/>
    </row>
    <row r="164" ht="12.75">
      <c r="Q164" s="180"/>
    </row>
    <row r="165" ht="12.75">
      <c r="Q165" s="180"/>
    </row>
    <row r="166" ht="12.75">
      <c r="Q166" s="180"/>
    </row>
    <row r="167" ht="12.75">
      <c r="Q167" s="180"/>
    </row>
    <row r="168" ht="12.75">
      <c r="Q168" s="180"/>
    </row>
    <row r="169" ht="12.75">
      <c r="Q169" s="180"/>
    </row>
    <row r="170" ht="12.75">
      <c r="Q170" s="180"/>
    </row>
    <row r="171" ht="12.75">
      <c r="Q171" s="180"/>
    </row>
    <row r="172" ht="12.75">
      <c r="Q172" s="180"/>
    </row>
    <row r="173" ht="12.75">
      <c r="Q173" s="180"/>
    </row>
    <row r="174" ht="12.75">
      <c r="Q174" s="180"/>
    </row>
    <row r="175" ht="12.75">
      <c r="Q175" s="180"/>
    </row>
    <row r="176" ht="12.75">
      <c r="Q176" s="180"/>
    </row>
    <row r="177" ht="12.75">
      <c r="Q177" s="180"/>
    </row>
    <row r="178" ht="12.75">
      <c r="Q178" s="180"/>
    </row>
    <row r="179" ht="12.75">
      <c r="Q179" s="180"/>
    </row>
    <row r="180" ht="12.75">
      <c r="Q180" s="180"/>
    </row>
    <row r="181" ht="12.75">
      <c r="Q181" s="180"/>
    </row>
    <row r="182" ht="12.75">
      <c r="Q182" s="180"/>
    </row>
    <row r="183" ht="12.75">
      <c r="Q183" s="180"/>
    </row>
    <row r="184" ht="12.75">
      <c r="Q184" s="180"/>
    </row>
    <row r="185" ht="12.75">
      <c r="Q185" s="180"/>
    </row>
    <row r="186" ht="12.75">
      <c r="Q186" s="180"/>
    </row>
    <row r="187" ht="12.75">
      <c r="Q187" s="180"/>
    </row>
    <row r="188" ht="12.75">
      <c r="Q188" s="180"/>
    </row>
    <row r="189" ht="12.75">
      <c r="Q189" s="180"/>
    </row>
    <row r="190" ht="12.75">
      <c r="Q190" s="180"/>
    </row>
    <row r="191" ht="12.75">
      <c r="Q191" s="180"/>
    </row>
    <row r="192" ht="12.75">
      <c r="Q192" s="180"/>
    </row>
    <row r="193" ht="12.75">
      <c r="Q193" s="180"/>
    </row>
    <row r="194" ht="12.75">
      <c r="Q194" s="180"/>
    </row>
    <row r="195" ht="12.75">
      <c r="Q195" s="180"/>
    </row>
    <row r="196" ht="12.75">
      <c r="Q196" s="180"/>
    </row>
    <row r="197" ht="12.75">
      <c r="Q197" s="180"/>
    </row>
    <row r="198" ht="12.75">
      <c r="Q198" s="180"/>
    </row>
    <row r="199" ht="12.75">
      <c r="Q199" s="180"/>
    </row>
    <row r="200" ht="12.75">
      <c r="Q200" s="180"/>
    </row>
    <row r="201" ht="12.75">
      <c r="Q201" s="180"/>
    </row>
    <row r="202" ht="12.75">
      <c r="Q202" s="180"/>
    </row>
    <row r="203" ht="12.75">
      <c r="Q203" s="180"/>
    </row>
    <row r="204" ht="12.75">
      <c r="Q204" s="180"/>
    </row>
    <row r="205" ht="12.75">
      <c r="Q205" s="180"/>
    </row>
    <row r="206" ht="12.75">
      <c r="Q206" s="180"/>
    </row>
    <row r="207" ht="12.75">
      <c r="Q207" s="180"/>
    </row>
    <row r="208" ht="12.75">
      <c r="Q208" s="180"/>
    </row>
    <row r="209" ht="12.75">
      <c r="Q209" s="180"/>
    </row>
    <row r="210" ht="12.75">
      <c r="Q210" s="180"/>
    </row>
    <row r="211" ht="12.75">
      <c r="Q211" s="180"/>
    </row>
    <row r="212" ht="12.75">
      <c r="Q212" s="180"/>
    </row>
    <row r="213" ht="12.75">
      <c r="Q213" s="180"/>
    </row>
    <row r="214" ht="12.75">
      <c r="Q214" s="180"/>
    </row>
    <row r="215" ht="12.75">
      <c r="Q215" s="180"/>
    </row>
    <row r="216" ht="12.75">
      <c r="Q216" s="180"/>
    </row>
    <row r="217" ht="12.75">
      <c r="Q217" s="180"/>
    </row>
    <row r="218" ht="12.75">
      <c r="Q218" s="180"/>
    </row>
    <row r="219" ht="12.75">
      <c r="Q219" s="180"/>
    </row>
    <row r="220" ht="12.75">
      <c r="Q220" s="180"/>
    </row>
  </sheetData>
  <sheetProtection/>
  <mergeCells count="13">
    <mergeCell ref="A103:A107"/>
    <mergeCell ref="B103:L103"/>
    <mergeCell ref="B104:L104"/>
    <mergeCell ref="A109:B113"/>
    <mergeCell ref="I110:K110"/>
    <mergeCell ref="I111:K111"/>
    <mergeCell ref="I112:K112"/>
    <mergeCell ref="C4:D4"/>
    <mergeCell ref="E4:F4"/>
    <mergeCell ref="G4:H4"/>
    <mergeCell ref="I4:J4"/>
    <mergeCell ref="A99:B99"/>
    <mergeCell ref="A100:B100"/>
  </mergeCells>
  <printOptions horizontalCentered="1"/>
  <pageMargins left="0.3" right="0.25" top="0.25" bottom="0.25" header="0.59" footer="0.02"/>
  <pageSetup horizontalDpi="300" verticalDpi="300" orientation="landscape" r:id="rId1"/>
  <rowBreaks count="1" manualBreakCount="1">
    <brk id="7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D215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18.00390625" style="0" customWidth="1"/>
    <col min="3" max="3" width="22.57421875" style="0" customWidth="1"/>
  </cols>
  <sheetData>
    <row r="3" spans="1:4" ht="15">
      <c r="A3" s="233" t="s">
        <v>112</v>
      </c>
      <c r="B3" s="233"/>
      <c r="C3" s="233"/>
      <c r="D3" s="205"/>
    </row>
    <row r="4" spans="1:4" ht="12.75">
      <c r="A4" s="234" t="s">
        <v>114</v>
      </c>
      <c r="B4" s="235"/>
      <c r="C4" s="235"/>
      <c r="D4" s="205"/>
    </row>
    <row r="5" spans="1:4" ht="12.75">
      <c r="A5" s="236" t="s">
        <v>113</v>
      </c>
      <c r="B5" s="236"/>
      <c r="C5" s="206" t="s">
        <v>202</v>
      </c>
      <c r="D5" s="205"/>
    </row>
    <row r="6" spans="1:4" ht="12.75">
      <c r="A6" s="237" t="s">
        <v>115</v>
      </c>
      <c r="B6" s="207" t="s">
        <v>203</v>
      </c>
      <c r="C6" s="208">
        <v>1533</v>
      </c>
      <c r="D6" s="205"/>
    </row>
    <row r="7" spans="1:4" ht="12.75">
      <c r="A7" s="231"/>
      <c r="B7" s="209" t="s">
        <v>204</v>
      </c>
      <c r="C7" s="210">
        <v>1332.9999999999986</v>
      </c>
      <c r="D7" s="205"/>
    </row>
    <row r="8" spans="1:4" ht="12.75">
      <c r="A8" s="230"/>
      <c r="B8" s="211" t="s">
        <v>116</v>
      </c>
      <c r="C8" s="212">
        <v>2865.999999999997</v>
      </c>
      <c r="D8" s="205"/>
    </row>
    <row r="9" spans="1:4" ht="12.75">
      <c r="A9" s="230" t="s">
        <v>117</v>
      </c>
      <c r="B9" s="209" t="s">
        <v>203</v>
      </c>
      <c r="C9" s="210">
        <v>308</v>
      </c>
      <c r="D9" s="205"/>
    </row>
    <row r="10" spans="1:4" ht="12.75">
      <c r="A10" s="231"/>
      <c r="B10" s="209" t="s">
        <v>204</v>
      </c>
      <c r="C10" s="210">
        <v>8</v>
      </c>
      <c r="D10" s="205"/>
    </row>
    <row r="11" spans="1:4" ht="12.75">
      <c r="A11" s="230"/>
      <c r="B11" s="211" t="s">
        <v>116</v>
      </c>
      <c r="C11" s="212">
        <v>316</v>
      </c>
      <c r="D11" s="205"/>
    </row>
    <row r="12" spans="1:4" ht="12.75">
      <c r="A12" s="230" t="s">
        <v>118</v>
      </c>
      <c r="B12" s="209" t="s">
        <v>203</v>
      </c>
      <c r="C12" s="210">
        <v>1734.0000000000007</v>
      </c>
      <c r="D12" s="205"/>
    </row>
    <row r="13" spans="1:4" ht="12.75">
      <c r="A13" s="231"/>
      <c r="B13" s="209" t="s">
        <v>204</v>
      </c>
      <c r="C13" s="210">
        <v>900</v>
      </c>
      <c r="D13" s="205"/>
    </row>
    <row r="14" spans="1:4" ht="12.75">
      <c r="A14" s="230"/>
      <c r="B14" s="211" t="s">
        <v>116</v>
      </c>
      <c r="C14" s="212">
        <v>2634.0000000000005</v>
      </c>
      <c r="D14" s="205"/>
    </row>
    <row r="15" spans="1:4" ht="12.75">
      <c r="A15" s="230" t="s">
        <v>119</v>
      </c>
      <c r="B15" s="209" t="s">
        <v>203</v>
      </c>
      <c r="C15" s="210">
        <v>276</v>
      </c>
      <c r="D15" s="205"/>
    </row>
    <row r="16" spans="1:4" ht="12.75">
      <c r="A16" s="230"/>
      <c r="B16" s="211" t="s">
        <v>116</v>
      </c>
      <c r="C16" s="212">
        <v>276</v>
      </c>
      <c r="D16" s="205"/>
    </row>
    <row r="17" spans="1:4" ht="12.75">
      <c r="A17" s="230" t="s">
        <v>120</v>
      </c>
      <c r="B17" s="209" t="s">
        <v>203</v>
      </c>
      <c r="C17" s="210">
        <v>91.99999999999997</v>
      </c>
      <c r="D17" s="205"/>
    </row>
    <row r="18" spans="1:4" ht="12.75">
      <c r="A18" s="231"/>
      <c r="B18" s="209" t="s">
        <v>204</v>
      </c>
      <c r="C18" s="210">
        <v>40</v>
      </c>
      <c r="D18" s="205"/>
    </row>
    <row r="19" spans="1:4" ht="12.75">
      <c r="A19" s="230"/>
      <c r="B19" s="211" t="s">
        <v>116</v>
      </c>
      <c r="C19" s="212">
        <v>131.99999999999994</v>
      </c>
      <c r="D19" s="205"/>
    </row>
    <row r="20" spans="1:4" ht="12.75">
      <c r="A20" s="230" t="s">
        <v>121</v>
      </c>
      <c r="B20" s="209" t="s">
        <v>203</v>
      </c>
      <c r="C20" s="210">
        <v>4202.99999999999</v>
      </c>
      <c r="D20" s="205"/>
    </row>
    <row r="21" spans="1:4" ht="12.75">
      <c r="A21" s="231"/>
      <c r="B21" s="209" t="s">
        <v>103</v>
      </c>
      <c r="C21" s="210">
        <v>72</v>
      </c>
      <c r="D21" s="205"/>
    </row>
    <row r="22" spans="1:4" ht="12.75">
      <c r="A22" s="231"/>
      <c r="B22" s="209" t="s">
        <v>204</v>
      </c>
      <c r="C22" s="210">
        <v>1172</v>
      </c>
      <c r="D22" s="205"/>
    </row>
    <row r="23" spans="1:4" ht="12.75">
      <c r="A23" s="230"/>
      <c r="B23" s="211" t="s">
        <v>116</v>
      </c>
      <c r="C23" s="212">
        <v>5446.999999999998</v>
      </c>
      <c r="D23" s="205"/>
    </row>
    <row r="24" spans="1:4" ht="12.75">
      <c r="A24" s="230" t="s">
        <v>122</v>
      </c>
      <c r="B24" s="209" t="s">
        <v>203</v>
      </c>
      <c r="C24" s="210">
        <v>343.0000000000002</v>
      </c>
      <c r="D24" s="205"/>
    </row>
    <row r="25" spans="1:4" ht="12.75">
      <c r="A25" s="231"/>
      <c r="B25" s="209" t="s">
        <v>103</v>
      </c>
      <c r="C25" s="210">
        <v>111</v>
      </c>
      <c r="D25" s="205"/>
    </row>
    <row r="26" spans="1:4" ht="12.75">
      <c r="A26" s="231"/>
      <c r="B26" s="209" t="s">
        <v>204</v>
      </c>
      <c r="C26" s="210">
        <v>90</v>
      </c>
      <c r="D26" s="205"/>
    </row>
    <row r="27" spans="1:4" ht="12.75">
      <c r="A27" s="230"/>
      <c r="B27" s="211" t="s">
        <v>116</v>
      </c>
      <c r="C27" s="212">
        <v>544.0000000000002</v>
      </c>
      <c r="D27" s="205"/>
    </row>
    <row r="28" spans="1:4" ht="12.75">
      <c r="A28" s="230" t="s">
        <v>123</v>
      </c>
      <c r="B28" s="209" t="s">
        <v>203</v>
      </c>
      <c r="C28" s="210">
        <v>548</v>
      </c>
      <c r="D28" s="205"/>
    </row>
    <row r="29" spans="1:4" ht="12.75">
      <c r="A29" s="231"/>
      <c r="B29" s="209" t="s">
        <v>103</v>
      </c>
      <c r="C29" s="210">
        <v>213</v>
      </c>
      <c r="D29" s="205"/>
    </row>
    <row r="30" spans="1:4" ht="12.75">
      <c r="A30" s="231"/>
      <c r="B30" s="209" t="s">
        <v>204</v>
      </c>
      <c r="C30" s="210">
        <v>447.9999999999999</v>
      </c>
      <c r="D30" s="205"/>
    </row>
    <row r="31" spans="1:4" ht="12.75">
      <c r="A31" s="230"/>
      <c r="B31" s="211" t="s">
        <v>116</v>
      </c>
      <c r="C31" s="212">
        <v>1209</v>
      </c>
      <c r="D31" s="205"/>
    </row>
    <row r="32" spans="1:4" ht="12.75">
      <c r="A32" s="230" t="s">
        <v>124</v>
      </c>
      <c r="B32" s="209" t="s">
        <v>203</v>
      </c>
      <c r="C32" s="210">
        <v>2323.0000000000023</v>
      </c>
      <c r="D32" s="205"/>
    </row>
    <row r="33" spans="1:4" ht="12.75">
      <c r="A33" s="231"/>
      <c r="B33" s="209" t="s">
        <v>204</v>
      </c>
      <c r="C33" s="210">
        <v>244.99999999999997</v>
      </c>
      <c r="D33" s="205"/>
    </row>
    <row r="34" spans="1:4" ht="12.75">
      <c r="A34" s="230"/>
      <c r="B34" s="211" t="s">
        <v>116</v>
      </c>
      <c r="C34" s="212">
        <v>2568.0000000000023</v>
      </c>
      <c r="D34" s="205"/>
    </row>
    <row r="35" spans="1:4" ht="12.75">
      <c r="A35" s="230" t="s">
        <v>205</v>
      </c>
      <c r="B35" s="209" t="s">
        <v>203</v>
      </c>
      <c r="C35" s="210">
        <v>15</v>
      </c>
      <c r="D35" s="205"/>
    </row>
    <row r="36" spans="1:4" ht="12.75">
      <c r="A36" s="230"/>
      <c r="B36" s="211" t="s">
        <v>116</v>
      </c>
      <c r="C36" s="212">
        <v>15</v>
      </c>
      <c r="D36" s="205"/>
    </row>
    <row r="37" spans="1:4" ht="12.75">
      <c r="A37" s="230" t="s">
        <v>125</v>
      </c>
      <c r="B37" s="209" t="s">
        <v>203</v>
      </c>
      <c r="C37" s="210">
        <v>2685.999999999999</v>
      </c>
      <c r="D37" s="205"/>
    </row>
    <row r="38" spans="1:4" ht="12.75">
      <c r="A38" s="231"/>
      <c r="B38" s="209" t="s">
        <v>204</v>
      </c>
      <c r="C38" s="210">
        <v>1656.0000000000011</v>
      </c>
      <c r="D38" s="205"/>
    </row>
    <row r="39" spans="1:4" ht="12.75">
      <c r="A39" s="230"/>
      <c r="B39" s="211" t="s">
        <v>116</v>
      </c>
      <c r="C39" s="212">
        <v>4341.999999999996</v>
      </c>
      <c r="D39" s="205"/>
    </row>
    <row r="40" spans="1:4" ht="12.75">
      <c r="A40" s="230" t="s">
        <v>126</v>
      </c>
      <c r="B40" s="209" t="s">
        <v>203</v>
      </c>
      <c r="C40" s="210">
        <v>860.0000000000003</v>
      </c>
      <c r="D40" s="205"/>
    </row>
    <row r="41" spans="1:4" ht="12.75">
      <c r="A41" s="231"/>
      <c r="B41" s="209" t="s">
        <v>204</v>
      </c>
      <c r="C41" s="210">
        <v>744.0000000000002</v>
      </c>
      <c r="D41" s="205"/>
    </row>
    <row r="42" spans="1:4" ht="12.75">
      <c r="A42" s="230"/>
      <c r="B42" s="211" t="s">
        <v>116</v>
      </c>
      <c r="C42" s="212">
        <v>1604.0000000000007</v>
      </c>
      <c r="D42" s="205"/>
    </row>
    <row r="43" spans="1:4" ht="12.75">
      <c r="A43" s="230" t="s">
        <v>127</v>
      </c>
      <c r="B43" s="209" t="s">
        <v>203</v>
      </c>
      <c r="C43" s="210">
        <v>443</v>
      </c>
      <c r="D43" s="205"/>
    </row>
    <row r="44" spans="1:4" ht="12.75">
      <c r="A44" s="231"/>
      <c r="B44" s="209" t="s">
        <v>204</v>
      </c>
      <c r="C44" s="210">
        <v>29</v>
      </c>
      <c r="D44" s="205"/>
    </row>
    <row r="45" spans="1:4" ht="12.75">
      <c r="A45" s="230"/>
      <c r="B45" s="211" t="s">
        <v>116</v>
      </c>
      <c r="C45" s="212">
        <v>472</v>
      </c>
      <c r="D45" s="205"/>
    </row>
    <row r="46" spans="1:4" ht="12.75">
      <c r="A46" s="230" t="s">
        <v>128</v>
      </c>
      <c r="B46" s="209" t="s">
        <v>204</v>
      </c>
      <c r="C46" s="210">
        <v>30</v>
      </c>
      <c r="D46" s="205"/>
    </row>
    <row r="47" spans="1:4" ht="12.75">
      <c r="A47" s="230"/>
      <c r="B47" s="211" t="s">
        <v>116</v>
      </c>
      <c r="C47" s="212">
        <v>30</v>
      </c>
      <c r="D47" s="205"/>
    </row>
    <row r="48" spans="1:4" ht="12.75">
      <c r="A48" s="230" t="s">
        <v>129</v>
      </c>
      <c r="B48" s="209" t="s">
        <v>203</v>
      </c>
      <c r="C48" s="210">
        <v>108</v>
      </c>
      <c r="D48" s="205"/>
    </row>
    <row r="49" spans="1:4" ht="12.75">
      <c r="A49" s="231"/>
      <c r="B49" s="209" t="s">
        <v>204</v>
      </c>
      <c r="C49" s="210">
        <v>877.9999999999991</v>
      </c>
      <c r="D49" s="205"/>
    </row>
    <row r="50" spans="1:4" ht="12.75">
      <c r="A50" s="230"/>
      <c r="B50" s="211" t="s">
        <v>116</v>
      </c>
      <c r="C50" s="212">
        <v>986</v>
      </c>
      <c r="D50" s="205"/>
    </row>
    <row r="51" spans="1:4" ht="12.75">
      <c r="A51" s="230" t="s">
        <v>130</v>
      </c>
      <c r="B51" s="209" t="s">
        <v>203</v>
      </c>
      <c r="C51" s="210">
        <v>1293</v>
      </c>
      <c r="D51" s="205"/>
    </row>
    <row r="52" spans="1:4" ht="12.75">
      <c r="A52" s="231"/>
      <c r="B52" s="209" t="s">
        <v>204</v>
      </c>
      <c r="C52" s="210">
        <v>264</v>
      </c>
      <c r="D52" s="205"/>
    </row>
    <row r="53" spans="1:4" ht="12.75">
      <c r="A53" s="230"/>
      <c r="B53" s="211" t="s">
        <v>116</v>
      </c>
      <c r="C53" s="212">
        <v>1557</v>
      </c>
      <c r="D53" s="205"/>
    </row>
    <row r="54" spans="1:4" ht="12.75">
      <c r="A54" s="230" t="s">
        <v>131</v>
      </c>
      <c r="B54" s="209" t="s">
        <v>104</v>
      </c>
      <c r="C54" s="210">
        <v>119</v>
      </c>
      <c r="D54" s="205"/>
    </row>
    <row r="55" spans="1:4" ht="12.75">
      <c r="A55" s="230"/>
      <c r="B55" s="211" t="s">
        <v>116</v>
      </c>
      <c r="C55" s="212">
        <v>119</v>
      </c>
      <c r="D55" s="205"/>
    </row>
    <row r="56" spans="1:4" ht="12.75">
      <c r="A56" s="230" t="s">
        <v>132</v>
      </c>
      <c r="B56" s="209" t="s">
        <v>203</v>
      </c>
      <c r="C56" s="210">
        <v>168</v>
      </c>
      <c r="D56" s="205"/>
    </row>
    <row r="57" spans="1:4" ht="12.75">
      <c r="A57" s="230"/>
      <c r="B57" s="211" t="s">
        <v>116</v>
      </c>
      <c r="C57" s="212">
        <v>168</v>
      </c>
      <c r="D57" s="205"/>
    </row>
    <row r="58" spans="1:4" ht="12.75">
      <c r="A58" s="230" t="s">
        <v>133</v>
      </c>
      <c r="B58" s="209" t="s">
        <v>103</v>
      </c>
      <c r="C58" s="210">
        <v>192</v>
      </c>
      <c r="D58" s="205"/>
    </row>
    <row r="59" spans="1:4" ht="12.75">
      <c r="A59" s="230"/>
      <c r="B59" s="211" t="s">
        <v>116</v>
      </c>
      <c r="C59" s="212">
        <v>192</v>
      </c>
      <c r="D59" s="205"/>
    </row>
    <row r="60" spans="1:4" ht="12.75">
      <c r="A60" s="230" t="s">
        <v>134</v>
      </c>
      <c r="B60" s="209" t="s">
        <v>103</v>
      </c>
      <c r="C60" s="210">
        <v>258</v>
      </c>
      <c r="D60" s="205"/>
    </row>
    <row r="61" spans="1:4" ht="12.75">
      <c r="A61" s="230"/>
      <c r="B61" s="211" t="s">
        <v>116</v>
      </c>
      <c r="C61" s="212">
        <v>258</v>
      </c>
      <c r="D61" s="205"/>
    </row>
    <row r="62" spans="1:4" ht="12.75">
      <c r="A62" s="230" t="s">
        <v>135</v>
      </c>
      <c r="B62" s="209" t="s">
        <v>203</v>
      </c>
      <c r="C62" s="210">
        <v>339.9999999999999</v>
      </c>
      <c r="D62" s="205"/>
    </row>
    <row r="63" spans="1:4" ht="12.75">
      <c r="A63" s="231"/>
      <c r="B63" s="209" t="s">
        <v>204</v>
      </c>
      <c r="C63" s="210">
        <v>2843.999999999999</v>
      </c>
      <c r="D63" s="205"/>
    </row>
    <row r="64" spans="1:4" ht="12.75">
      <c r="A64" s="230"/>
      <c r="B64" s="211" t="s">
        <v>116</v>
      </c>
      <c r="C64" s="212">
        <v>3184.0000000000027</v>
      </c>
      <c r="D64" s="205"/>
    </row>
    <row r="65" spans="1:4" ht="12.75">
      <c r="A65" s="230" t="s">
        <v>206</v>
      </c>
      <c r="B65" s="209" t="s">
        <v>203</v>
      </c>
      <c r="C65" s="210">
        <v>0</v>
      </c>
      <c r="D65" s="205"/>
    </row>
    <row r="66" spans="1:4" ht="12.75">
      <c r="A66" s="230"/>
      <c r="B66" s="211" t="s">
        <v>116</v>
      </c>
      <c r="C66" s="212">
        <v>0</v>
      </c>
      <c r="D66" s="205"/>
    </row>
    <row r="67" spans="1:4" ht="12.75">
      <c r="A67" s="230" t="s">
        <v>136</v>
      </c>
      <c r="B67" s="209" t="s">
        <v>103</v>
      </c>
      <c r="C67" s="210">
        <v>78</v>
      </c>
      <c r="D67" s="205"/>
    </row>
    <row r="68" spans="1:4" ht="12.75">
      <c r="A68" s="230"/>
      <c r="B68" s="211" t="s">
        <v>116</v>
      </c>
      <c r="C68" s="212">
        <v>78</v>
      </c>
      <c r="D68" s="205"/>
    </row>
    <row r="69" spans="1:4" ht="12.75">
      <c r="A69" s="230" t="s">
        <v>137</v>
      </c>
      <c r="B69" s="209" t="s">
        <v>203</v>
      </c>
      <c r="C69" s="210">
        <v>3604</v>
      </c>
      <c r="D69" s="205"/>
    </row>
    <row r="70" spans="1:4" ht="12.75">
      <c r="A70" s="231"/>
      <c r="B70" s="209" t="s">
        <v>103</v>
      </c>
      <c r="C70" s="210">
        <v>81</v>
      </c>
      <c r="D70" s="205"/>
    </row>
    <row r="71" spans="1:4" ht="12.75">
      <c r="A71" s="231"/>
      <c r="B71" s="209" t="s">
        <v>204</v>
      </c>
      <c r="C71" s="210">
        <v>1656</v>
      </c>
      <c r="D71" s="205"/>
    </row>
    <row r="72" spans="1:4" ht="12.75">
      <c r="A72" s="230"/>
      <c r="B72" s="211" t="s">
        <v>116</v>
      </c>
      <c r="C72" s="212">
        <v>5341</v>
      </c>
      <c r="D72" s="205"/>
    </row>
    <row r="73" spans="1:4" ht="12.75">
      <c r="A73" s="230" t="s">
        <v>138</v>
      </c>
      <c r="B73" s="209" t="s">
        <v>203</v>
      </c>
      <c r="C73" s="210">
        <v>72</v>
      </c>
      <c r="D73" s="205"/>
    </row>
    <row r="74" spans="1:4" ht="12.75">
      <c r="A74" s="231"/>
      <c r="B74" s="209" t="s">
        <v>204</v>
      </c>
      <c r="C74" s="210">
        <v>14</v>
      </c>
      <c r="D74" s="205"/>
    </row>
    <row r="75" spans="1:4" ht="12.75">
      <c r="A75" s="230"/>
      <c r="B75" s="211" t="s">
        <v>116</v>
      </c>
      <c r="C75" s="212">
        <v>86</v>
      </c>
      <c r="D75" s="205"/>
    </row>
    <row r="76" spans="1:4" ht="12.75">
      <c r="A76" s="230" t="s">
        <v>139</v>
      </c>
      <c r="B76" s="209" t="s">
        <v>203</v>
      </c>
      <c r="C76" s="210">
        <v>632</v>
      </c>
      <c r="D76" s="205"/>
    </row>
    <row r="77" spans="1:4" ht="12.75">
      <c r="A77" s="231"/>
      <c r="B77" s="209" t="s">
        <v>204</v>
      </c>
      <c r="C77" s="210">
        <v>426.9999999999999</v>
      </c>
      <c r="D77" s="205"/>
    </row>
    <row r="78" spans="1:4" ht="12.75">
      <c r="A78" s="230"/>
      <c r="B78" s="211" t="s">
        <v>116</v>
      </c>
      <c r="C78" s="212">
        <v>1059</v>
      </c>
      <c r="D78" s="205"/>
    </row>
    <row r="79" spans="1:4" ht="12.75">
      <c r="A79" s="230" t="s">
        <v>140</v>
      </c>
      <c r="B79" s="209" t="s">
        <v>203</v>
      </c>
      <c r="C79" s="210">
        <v>720.0000000000003</v>
      </c>
      <c r="D79" s="205"/>
    </row>
    <row r="80" spans="1:4" ht="12.75">
      <c r="A80" s="231"/>
      <c r="B80" s="209" t="s">
        <v>204</v>
      </c>
      <c r="C80" s="210">
        <v>1682</v>
      </c>
      <c r="D80" s="205"/>
    </row>
    <row r="81" spans="1:4" ht="12.75">
      <c r="A81" s="230"/>
      <c r="B81" s="211" t="s">
        <v>116</v>
      </c>
      <c r="C81" s="212">
        <v>2402.000000000002</v>
      </c>
      <c r="D81" s="205"/>
    </row>
    <row r="82" spans="1:4" ht="12.75">
      <c r="A82" s="230" t="s">
        <v>141</v>
      </c>
      <c r="B82" s="209" t="s">
        <v>204</v>
      </c>
      <c r="C82" s="210">
        <v>188</v>
      </c>
      <c r="D82" s="205"/>
    </row>
    <row r="83" spans="1:4" ht="12.75">
      <c r="A83" s="230"/>
      <c r="B83" s="211" t="s">
        <v>116</v>
      </c>
      <c r="C83" s="212">
        <v>188</v>
      </c>
      <c r="D83" s="205"/>
    </row>
    <row r="84" spans="1:4" ht="12.75">
      <c r="A84" s="230" t="s">
        <v>142</v>
      </c>
      <c r="B84" s="209" t="s">
        <v>203</v>
      </c>
      <c r="C84" s="210">
        <v>105</v>
      </c>
      <c r="D84" s="205"/>
    </row>
    <row r="85" spans="1:4" ht="12.75">
      <c r="A85" s="231"/>
      <c r="B85" s="209" t="s">
        <v>103</v>
      </c>
      <c r="C85" s="210">
        <v>126</v>
      </c>
      <c r="D85" s="205"/>
    </row>
    <row r="86" spans="1:4" ht="12.75">
      <c r="A86" s="231"/>
      <c r="B86" s="209" t="s">
        <v>204</v>
      </c>
      <c r="C86" s="210">
        <v>999</v>
      </c>
      <c r="D86" s="205"/>
    </row>
    <row r="87" spans="1:4" ht="12.75">
      <c r="A87" s="230"/>
      <c r="B87" s="211" t="s">
        <v>116</v>
      </c>
      <c r="C87" s="212">
        <v>1230</v>
      </c>
      <c r="D87" s="205"/>
    </row>
    <row r="88" spans="1:4" ht="12.75">
      <c r="A88" s="230" t="s">
        <v>143</v>
      </c>
      <c r="B88" s="209" t="s">
        <v>203</v>
      </c>
      <c r="C88" s="210">
        <v>212</v>
      </c>
      <c r="D88" s="205"/>
    </row>
    <row r="89" spans="1:4" ht="12.75">
      <c r="A89" s="231"/>
      <c r="B89" s="209" t="s">
        <v>204</v>
      </c>
      <c r="C89" s="210">
        <v>59.99999999999999</v>
      </c>
      <c r="D89" s="205"/>
    </row>
    <row r="90" spans="1:4" ht="12.75">
      <c r="A90" s="230"/>
      <c r="B90" s="211" t="s">
        <v>116</v>
      </c>
      <c r="C90" s="212">
        <v>272</v>
      </c>
      <c r="D90" s="205"/>
    </row>
    <row r="91" spans="1:4" ht="12.75">
      <c r="A91" s="230" t="s">
        <v>144</v>
      </c>
      <c r="B91" s="209" t="s">
        <v>203</v>
      </c>
      <c r="C91" s="210">
        <v>1629</v>
      </c>
      <c r="D91" s="205"/>
    </row>
    <row r="92" spans="1:4" ht="12.75">
      <c r="A92" s="230"/>
      <c r="B92" s="211" t="s">
        <v>116</v>
      </c>
      <c r="C92" s="212">
        <v>1629</v>
      </c>
      <c r="D92" s="205"/>
    </row>
    <row r="93" spans="1:4" ht="12.75">
      <c r="A93" s="230" t="s">
        <v>145</v>
      </c>
      <c r="B93" s="209" t="s">
        <v>203</v>
      </c>
      <c r="C93" s="210">
        <v>68.99999999999999</v>
      </c>
      <c r="D93" s="205"/>
    </row>
    <row r="94" spans="1:4" ht="12.75">
      <c r="A94" s="231"/>
      <c r="B94" s="209" t="s">
        <v>103</v>
      </c>
      <c r="C94" s="210">
        <v>18</v>
      </c>
      <c r="D94" s="205"/>
    </row>
    <row r="95" spans="1:4" ht="12.75">
      <c r="A95" s="231"/>
      <c r="B95" s="209" t="s">
        <v>204</v>
      </c>
      <c r="C95" s="210">
        <v>36</v>
      </c>
      <c r="D95" s="205"/>
    </row>
    <row r="96" spans="1:4" ht="12.75">
      <c r="A96" s="230"/>
      <c r="B96" s="211" t="s">
        <v>116</v>
      </c>
      <c r="C96" s="212">
        <v>123</v>
      </c>
      <c r="D96" s="205"/>
    </row>
    <row r="97" spans="1:4" ht="12.75">
      <c r="A97" s="230" t="s">
        <v>146</v>
      </c>
      <c r="B97" s="209" t="s">
        <v>203</v>
      </c>
      <c r="C97" s="210">
        <v>1599.9999999999982</v>
      </c>
      <c r="D97" s="205"/>
    </row>
    <row r="98" spans="1:4" ht="12.75">
      <c r="A98" s="231"/>
      <c r="B98" s="209" t="s">
        <v>103</v>
      </c>
      <c r="C98" s="210">
        <v>63.000000000000014</v>
      </c>
      <c r="D98" s="205"/>
    </row>
    <row r="99" spans="1:4" ht="12.75">
      <c r="A99" s="231"/>
      <c r="B99" s="209" t="s">
        <v>204</v>
      </c>
      <c r="C99" s="210">
        <v>396.00000000000006</v>
      </c>
      <c r="D99" s="205"/>
    </row>
    <row r="100" spans="1:4" ht="12.75">
      <c r="A100" s="230"/>
      <c r="B100" s="211" t="s">
        <v>116</v>
      </c>
      <c r="C100" s="212">
        <v>2058.9999999999955</v>
      </c>
      <c r="D100" s="205"/>
    </row>
    <row r="101" spans="1:4" ht="12.75">
      <c r="A101" s="230" t="s">
        <v>147</v>
      </c>
      <c r="B101" s="209" t="s">
        <v>203</v>
      </c>
      <c r="C101" s="210">
        <v>639.9999999999997</v>
      </c>
      <c r="D101" s="205"/>
    </row>
    <row r="102" spans="1:4" ht="12.75">
      <c r="A102" s="231"/>
      <c r="B102" s="209" t="s">
        <v>204</v>
      </c>
      <c r="C102" s="210">
        <v>160.99999999999997</v>
      </c>
      <c r="D102" s="205"/>
    </row>
    <row r="103" spans="1:4" ht="12.75">
      <c r="A103" s="230"/>
      <c r="B103" s="211" t="s">
        <v>116</v>
      </c>
      <c r="C103" s="212">
        <v>801.0000000000001</v>
      </c>
      <c r="D103" s="205"/>
    </row>
    <row r="104" spans="1:4" ht="12.75">
      <c r="A104" s="230" t="s">
        <v>148</v>
      </c>
      <c r="B104" s="209" t="s">
        <v>203</v>
      </c>
      <c r="C104" s="210">
        <v>40</v>
      </c>
      <c r="D104" s="205"/>
    </row>
    <row r="105" spans="1:4" ht="12.75">
      <c r="A105" s="230"/>
      <c r="B105" s="211" t="s">
        <v>116</v>
      </c>
      <c r="C105" s="212">
        <v>40</v>
      </c>
      <c r="D105" s="205"/>
    </row>
    <row r="106" spans="1:4" ht="12.75">
      <c r="A106" s="230" t="s">
        <v>149</v>
      </c>
      <c r="B106" s="209" t="s">
        <v>204</v>
      </c>
      <c r="C106" s="210">
        <v>12</v>
      </c>
      <c r="D106" s="205"/>
    </row>
    <row r="107" spans="1:4" ht="12.75">
      <c r="A107" s="230"/>
      <c r="B107" s="211" t="s">
        <v>116</v>
      </c>
      <c r="C107" s="212">
        <v>12</v>
      </c>
      <c r="D107" s="205"/>
    </row>
    <row r="108" spans="1:4" ht="12.75">
      <c r="A108" s="230" t="s">
        <v>185</v>
      </c>
      <c r="B108" s="209" t="s">
        <v>103</v>
      </c>
      <c r="C108" s="210">
        <v>273</v>
      </c>
      <c r="D108" s="205"/>
    </row>
    <row r="109" spans="1:4" ht="12.75">
      <c r="A109" s="230"/>
      <c r="B109" s="211" t="s">
        <v>116</v>
      </c>
      <c r="C109" s="212">
        <v>273</v>
      </c>
      <c r="D109" s="205"/>
    </row>
    <row r="110" spans="1:4" ht="12.75">
      <c r="A110" s="230" t="s">
        <v>150</v>
      </c>
      <c r="B110" s="209" t="s">
        <v>203</v>
      </c>
      <c r="C110" s="210">
        <v>4280</v>
      </c>
      <c r="D110" s="205"/>
    </row>
    <row r="111" spans="1:4" ht="12.75">
      <c r="A111" s="231"/>
      <c r="B111" s="209" t="s">
        <v>103</v>
      </c>
      <c r="C111" s="210">
        <v>57</v>
      </c>
      <c r="D111" s="205"/>
    </row>
    <row r="112" spans="1:4" ht="12.75">
      <c r="A112" s="231"/>
      <c r="B112" s="209" t="s">
        <v>204</v>
      </c>
      <c r="C112" s="210">
        <v>812</v>
      </c>
      <c r="D112" s="205"/>
    </row>
    <row r="113" spans="1:4" ht="12.75">
      <c r="A113" s="230"/>
      <c r="B113" s="211" t="s">
        <v>116</v>
      </c>
      <c r="C113" s="212">
        <v>5148.999999999999</v>
      </c>
      <c r="D113" s="205"/>
    </row>
    <row r="114" spans="1:4" ht="12.75">
      <c r="A114" s="230" t="s">
        <v>151</v>
      </c>
      <c r="B114" s="209" t="s">
        <v>203</v>
      </c>
      <c r="C114" s="210">
        <v>689</v>
      </c>
      <c r="D114" s="205"/>
    </row>
    <row r="115" spans="1:4" ht="12.75">
      <c r="A115" s="231"/>
      <c r="B115" s="209" t="s">
        <v>204</v>
      </c>
      <c r="C115" s="210">
        <v>432</v>
      </c>
      <c r="D115" s="205"/>
    </row>
    <row r="116" spans="1:4" ht="12.75">
      <c r="A116" s="230"/>
      <c r="B116" s="211" t="s">
        <v>116</v>
      </c>
      <c r="C116" s="212">
        <v>1120.9999999999998</v>
      </c>
      <c r="D116" s="205"/>
    </row>
    <row r="117" spans="1:4" ht="12.75">
      <c r="A117" s="230" t="s">
        <v>152</v>
      </c>
      <c r="B117" s="209" t="s">
        <v>203</v>
      </c>
      <c r="C117" s="210">
        <v>372</v>
      </c>
      <c r="D117" s="205"/>
    </row>
    <row r="118" spans="1:4" ht="12.75">
      <c r="A118" s="231"/>
      <c r="B118" s="209" t="s">
        <v>204</v>
      </c>
      <c r="C118" s="210">
        <v>536.0000000000001</v>
      </c>
      <c r="D118" s="205"/>
    </row>
    <row r="119" spans="1:4" ht="12.75">
      <c r="A119" s="230"/>
      <c r="B119" s="211" t="s">
        <v>116</v>
      </c>
      <c r="C119" s="212">
        <v>907.9999999999998</v>
      </c>
      <c r="D119" s="205"/>
    </row>
    <row r="120" spans="1:4" ht="12.75">
      <c r="A120" s="230" t="s">
        <v>153</v>
      </c>
      <c r="B120" s="209" t="s">
        <v>203</v>
      </c>
      <c r="C120" s="210">
        <v>512</v>
      </c>
      <c r="D120" s="205"/>
    </row>
    <row r="121" spans="1:4" ht="12.75">
      <c r="A121" s="231"/>
      <c r="B121" s="209" t="s">
        <v>204</v>
      </c>
      <c r="C121" s="210">
        <v>118.99999999999997</v>
      </c>
      <c r="D121" s="205"/>
    </row>
    <row r="122" spans="1:4" ht="12.75">
      <c r="A122" s="230"/>
      <c r="B122" s="211" t="s">
        <v>116</v>
      </c>
      <c r="C122" s="212">
        <v>631</v>
      </c>
      <c r="D122" s="205"/>
    </row>
    <row r="123" spans="1:4" ht="12.75">
      <c r="A123" s="230" t="s">
        <v>154</v>
      </c>
      <c r="B123" s="209" t="s">
        <v>203</v>
      </c>
      <c r="C123" s="210">
        <v>132</v>
      </c>
      <c r="D123" s="205"/>
    </row>
    <row r="124" spans="1:4" ht="12.75">
      <c r="A124" s="231"/>
      <c r="B124" s="209" t="s">
        <v>204</v>
      </c>
      <c r="C124" s="210">
        <v>294</v>
      </c>
      <c r="D124" s="205"/>
    </row>
    <row r="125" spans="1:4" ht="12.75">
      <c r="A125" s="230"/>
      <c r="B125" s="211" t="s">
        <v>116</v>
      </c>
      <c r="C125" s="212">
        <v>425.99999999999994</v>
      </c>
      <c r="D125" s="205"/>
    </row>
    <row r="126" spans="1:4" ht="12.75">
      <c r="A126" s="230" t="s">
        <v>155</v>
      </c>
      <c r="B126" s="209" t="s">
        <v>203</v>
      </c>
      <c r="C126" s="210">
        <v>1576.000000000001</v>
      </c>
      <c r="D126" s="205"/>
    </row>
    <row r="127" spans="1:4" ht="12.75">
      <c r="A127" s="231"/>
      <c r="B127" s="209" t="s">
        <v>103</v>
      </c>
      <c r="C127" s="210">
        <v>108</v>
      </c>
      <c r="D127" s="205"/>
    </row>
    <row r="128" spans="1:4" ht="12.75">
      <c r="A128" s="231"/>
      <c r="B128" s="209" t="s">
        <v>204</v>
      </c>
      <c r="C128" s="210">
        <v>1170</v>
      </c>
      <c r="D128" s="205"/>
    </row>
    <row r="129" spans="1:4" ht="12.75">
      <c r="A129" s="230"/>
      <c r="B129" s="211" t="s">
        <v>116</v>
      </c>
      <c r="C129" s="212">
        <v>2854</v>
      </c>
      <c r="D129" s="205"/>
    </row>
    <row r="130" spans="1:4" ht="12.75">
      <c r="A130" s="230" t="s">
        <v>156</v>
      </c>
      <c r="B130" s="209" t="s">
        <v>203</v>
      </c>
      <c r="C130" s="210">
        <v>56</v>
      </c>
      <c r="D130" s="205"/>
    </row>
    <row r="131" spans="1:4" ht="12.75">
      <c r="A131" s="230"/>
      <c r="B131" s="211" t="s">
        <v>116</v>
      </c>
      <c r="C131" s="212">
        <v>56</v>
      </c>
      <c r="D131" s="205"/>
    </row>
    <row r="132" spans="1:4" ht="12.75">
      <c r="A132" s="230" t="s">
        <v>186</v>
      </c>
      <c r="B132" s="209" t="s">
        <v>203</v>
      </c>
      <c r="C132" s="210">
        <v>24</v>
      </c>
      <c r="D132" s="205"/>
    </row>
    <row r="133" spans="1:4" ht="12.75">
      <c r="A133" s="230"/>
      <c r="B133" s="211" t="s">
        <v>116</v>
      </c>
      <c r="C133" s="212">
        <v>24</v>
      </c>
      <c r="D133" s="205"/>
    </row>
    <row r="134" spans="1:4" ht="12.75">
      <c r="A134" s="230" t="s">
        <v>157</v>
      </c>
      <c r="B134" s="209" t="s">
        <v>104</v>
      </c>
      <c r="C134" s="210">
        <v>33</v>
      </c>
      <c r="D134" s="205"/>
    </row>
    <row r="135" spans="1:4" ht="12.75">
      <c r="A135" s="231"/>
      <c r="B135" s="209" t="s">
        <v>203</v>
      </c>
      <c r="C135" s="210">
        <v>3998.000000000004</v>
      </c>
      <c r="D135" s="205"/>
    </row>
    <row r="136" spans="1:4" ht="12.75">
      <c r="A136" s="231"/>
      <c r="B136" s="209" t="s">
        <v>103</v>
      </c>
      <c r="C136" s="210">
        <v>15</v>
      </c>
      <c r="D136" s="205"/>
    </row>
    <row r="137" spans="1:4" ht="12.75">
      <c r="A137" s="231"/>
      <c r="B137" s="209" t="s">
        <v>204</v>
      </c>
      <c r="C137" s="210">
        <v>585</v>
      </c>
      <c r="D137" s="205"/>
    </row>
    <row r="138" spans="1:4" ht="12.75">
      <c r="A138" s="230"/>
      <c r="B138" s="211" t="s">
        <v>116</v>
      </c>
      <c r="C138" s="212">
        <v>4630.999999999994</v>
      </c>
      <c r="D138" s="205"/>
    </row>
    <row r="139" spans="1:4" ht="12.75">
      <c r="A139" s="230" t="s">
        <v>158</v>
      </c>
      <c r="B139" s="209" t="s">
        <v>203</v>
      </c>
      <c r="C139" s="210">
        <v>28</v>
      </c>
      <c r="D139" s="205"/>
    </row>
    <row r="140" spans="1:4" ht="12.75">
      <c r="A140" s="231"/>
      <c r="B140" s="209" t="s">
        <v>204</v>
      </c>
      <c r="C140" s="210">
        <v>287.0000000000001</v>
      </c>
      <c r="D140" s="205"/>
    </row>
    <row r="141" spans="1:4" ht="12.75">
      <c r="A141" s="230"/>
      <c r="B141" s="211" t="s">
        <v>116</v>
      </c>
      <c r="C141" s="212">
        <v>315.0000000000001</v>
      </c>
      <c r="D141" s="205"/>
    </row>
    <row r="142" spans="1:4" ht="12.75">
      <c r="A142" s="230" t="s">
        <v>159</v>
      </c>
      <c r="B142" s="209" t="s">
        <v>103</v>
      </c>
      <c r="C142" s="210">
        <v>99</v>
      </c>
      <c r="D142" s="205"/>
    </row>
    <row r="143" spans="1:4" ht="12.75">
      <c r="A143" s="231"/>
      <c r="B143" s="209" t="s">
        <v>204</v>
      </c>
      <c r="C143" s="210">
        <v>2190</v>
      </c>
      <c r="D143" s="205"/>
    </row>
    <row r="144" spans="1:4" ht="12.75">
      <c r="A144" s="230"/>
      <c r="B144" s="211" t="s">
        <v>116</v>
      </c>
      <c r="C144" s="212">
        <v>2289</v>
      </c>
      <c r="D144" s="205"/>
    </row>
    <row r="145" spans="1:4" ht="12.75">
      <c r="A145" s="230" t="s">
        <v>160</v>
      </c>
      <c r="B145" s="209" t="s">
        <v>103</v>
      </c>
      <c r="C145" s="210">
        <v>111</v>
      </c>
      <c r="D145" s="205"/>
    </row>
    <row r="146" spans="1:4" ht="12.75">
      <c r="A146" s="231"/>
      <c r="B146" s="209" t="s">
        <v>204</v>
      </c>
      <c r="C146" s="210">
        <v>1875</v>
      </c>
      <c r="D146" s="205"/>
    </row>
    <row r="147" spans="1:4" ht="12.75">
      <c r="A147" s="230"/>
      <c r="B147" s="211" t="s">
        <v>116</v>
      </c>
      <c r="C147" s="212">
        <v>1986</v>
      </c>
      <c r="D147" s="205"/>
    </row>
    <row r="148" spans="1:4" ht="12.75">
      <c r="A148" s="230" t="s">
        <v>187</v>
      </c>
      <c r="B148" s="209" t="s">
        <v>204</v>
      </c>
      <c r="C148" s="210">
        <v>4</v>
      </c>
      <c r="D148" s="205"/>
    </row>
    <row r="149" spans="1:4" ht="12.75">
      <c r="A149" s="230"/>
      <c r="B149" s="211" t="s">
        <v>116</v>
      </c>
      <c r="C149" s="212">
        <v>4</v>
      </c>
      <c r="D149" s="205"/>
    </row>
    <row r="150" spans="1:4" ht="12.75">
      <c r="A150" s="230" t="s">
        <v>161</v>
      </c>
      <c r="B150" s="209" t="s">
        <v>203</v>
      </c>
      <c r="C150" s="210">
        <v>60</v>
      </c>
      <c r="D150" s="205"/>
    </row>
    <row r="151" spans="1:4" ht="12.75">
      <c r="A151" s="231"/>
      <c r="B151" s="209" t="s">
        <v>204</v>
      </c>
      <c r="C151" s="210">
        <v>37</v>
      </c>
      <c r="D151" s="205"/>
    </row>
    <row r="152" spans="1:4" ht="12.75">
      <c r="A152" s="230"/>
      <c r="B152" s="211" t="s">
        <v>116</v>
      </c>
      <c r="C152" s="212">
        <v>96.99999999999999</v>
      </c>
      <c r="D152" s="205"/>
    </row>
    <row r="153" spans="1:4" ht="12.75">
      <c r="A153" s="230" t="s">
        <v>162</v>
      </c>
      <c r="B153" s="209" t="s">
        <v>203</v>
      </c>
      <c r="C153" s="210">
        <v>200.99999999999997</v>
      </c>
      <c r="D153" s="205"/>
    </row>
    <row r="154" spans="1:4" ht="12.75">
      <c r="A154" s="231"/>
      <c r="B154" s="209" t="s">
        <v>204</v>
      </c>
      <c r="C154" s="210">
        <v>70</v>
      </c>
      <c r="D154" s="205"/>
    </row>
    <row r="155" spans="1:4" ht="12.75">
      <c r="A155" s="230"/>
      <c r="B155" s="211" t="s">
        <v>116</v>
      </c>
      <c r="C155" s="212">
        <v>271.00000000000006</v>
      </c>
      <c r="D155" s="205"/>
    </row>
    <row r="156" spans="1:4" ht="12.75">
      <c r="A156" s="230" t="s">
        <v>163</v>
      </c>
      <c r="B156" s="209" t="s">
        <v>203</v>
      </c>
      <c r="C156" s="210">
        <v>405</v>
      </c>
      <c r="D156" s="205"/>
    </row>
    <row r="157" spans="1:4" ht="12.75">
      <c r="A157" s="231"/>
      <c r="B157" s="209" t="s">
        <v>204</v>
      </c>
      <c r="C157" s="210">
        <v>174.00000000000006</v>
      </c>
      <c r="D157" s="205"/>
    </row>
    <row r="158" spans="1:4" ht="12.75">
      <c r="A158" s="230"/>
      <c r="B158" s="211" t="s">
        <v>116</v>
      </c>
      <c r="C158" s="212">
        <v>579</v>
      </c>
      <c r="D158" s="205"/>
    </row>
    <row r="159" spans="1:4" ht="12.75">
      <c r="A159" s="230" t="s">
        <v>207</v>
      </c>
      <c r="B159" s="209" t="s">
        <v>203</v>
      </c>
      <c r="C159" s="210">
        <v>27</v>
      </c>
      <c r="D159" s="205"/>
    </row>
    <row r="160" spans="1:4" ht="12.75">
      <c r="A160" s="230"/>
      <c r="B160" s="211" t="s">
        <v>116</v>
      </c>
      <c r="C160" s="212">
        <v>27</v>
      </c>
      <c r="D160" s="205"/>
    </row>
    <row r="161" spans="1:4" ht="12.75">
      <c r="A161" s="230" t="s">
        <v>164</v>
      </c>
      <c r="B161" s="209" t="s">
        <v>104</v>
      </c>
      <c r="C161" s="210">
        <v>138.00000000000003</v>
      </c>
      <c r="D161" s="205"/>
    </row>
    <row r="162" spans="1:4" ht="12.75">
      <c r="A162" s="231"/>
      <c r="B162" s="209" t="s">
        <v>103</v>
      </c>
      <c r="C162" s="210">
        <v>21</v>
      </c>
      <c r="D162" s="205"/>
    </row>
    <row r="163" spans="1:4" ht="12.75">
      <c r="A163" s="231"/>
      <c r="B163" s="209" t="s">
        <v>204</v>
      </c>
      <c r="C163" s="210">
        <v>1946.9999999999993</v>
      </c>
      <c r="D163" s="205"/>
    </row>
    <row r="164" spans="1:4" ht="12.75">
      <c r="A164" s="230"/>
      <c r="B164" s="211" t="s">
        <v>116</v>
      </c>
      <c r="C164" s="212">
        <v>2105.9999999999995</v>
      </c>
      <c r="D164" s="205"/>
    </row>
    <row r="165" spans="1:4" ht="12.75">
      <c r="A165" s="230" t="s">
        <v>165</v>
      </c>
      <c r="B165" s="209" t="s">
        <v>203</v>
      </c>
      <c r="C165" s="210">
        <v>271.99999999999994</v>
      </c>
      <c r="D165" s="205"/>
    </row>
    <row r="166" spans="1:4" ht="12.75">
      <c r="A166" s="231"/>
      <c r="B166" s="209" t="s">
        <v>204</v>
      </c>
      <c r="C166" s="210">
        <v>194</v>
      </c>
      <c r="D166" s="205"/>
    </row>
    <row r="167" spans="1:4" ht="12.75">
      <c r="A167" s="230"/>
      <c r="B167" s="211" t="s">
        <v>116</v>
      </c>
      <c r="C167" s="212">
        <v>466</v>
      </c>
      <c r="D167" s="205"/>
    </row>
    <row r="168" spans="1:4" ht="12.75">
      <c r="A168" s="230" t="s">
        <v>166</v>
      </c>
      <c r="B168" s="209" t="s">
        <v>203</v>
      </c>
      <c r="C168" s="210">
        <v>100</v>
      </c>
      <c r="D168" s="205"/>
    </row>
    <row r="169" spans="1:4" ht="12.75">
      <c r="A169" s="231"/>
      <c r="B169" s="209" t="s">
        <v>204</v>
      </c>
      <c r="C169" s="210">
        <v>56</v>
      </c>
      <c r="D169" s="205"/>
    </row>
    <row r="170" spans="1:4" ht="12.75">
      <c r="A170" s="230"/>
      <c r="B170" s="211" t="s">
        <v>116</v>
      </c>
      <c r="C170" s="212">
        <v>156</v>
      </c>
      <c r="D170" s="205"/>
    </row>
    <row r="171" spans="1:4" ht="12.75">
      <c r="A171" s="230" t="s">
        <v>167</v>
      </c>
      <c r="B171" s="209" t="s">
        <v>204</v>
      </c>
      <c r="C171" s="210">
        <v>148</v>
      </c>
      <c r="D171" s="205"/>
    </row>
    <row r="172" spans="1:4" ht="12.75">
      <c r="A172" s="230"/>
      <c r="B172" s="211" t="s">
        <v>116</v>
      </c>
      <c r="C172" s="212">
        <v>148</v>
      </c>
      <c r="D172" s="205"/>
    </row>
    <row r="173" spans="1:4" ht="12.75">
      <c r="A173" s="230" t="s">
        <v>168</v>
      </c>
      <c r="B173" s="209" t="s">
        <v>203</v>
      </c>
      <c r="C173" s="210">
        <v>377.00000000000006</v>
      </c>
      <c r="D173" s="205"/>
    </row>
    <row r="174" spans="1:4" ht="12.75">
      <c r="A174" s="231"/>
      <c r="B174" s="209" t="s">
        <v>204</v>
      </c>
      <c r="C174" s="210">
        <v>870.0000000000002</v>
      </c>
      <c r="D174" s="205"/>
    </row>
    <row r="175" spans="1:4" ht="12.75">
      <c r="A175" s="230"/>
      <c r="B175" s="211" t="s">
        <v>116</v>
      </c>
      <c r="C175" s="212">
        <v>1247</v>
      </c>
      <c r="D175" s="205"/>
    </row>
    <row r="176" spans="1:4" ht="12.75">
      <c r="A176" s="230" t="s">
        <v>169</v>
      </c>
      <c r="B176" s="209" t="s">
        <v>203</v>
      </c>
      <c r="C176" s="210">
        <v>720</v>
      </c>
      <c r="D176" s="205"/>
    </row>
    <row r="177" spans="1:4" ht="12.75">
      <c r="A177" s="231"/>
      <c r="B177" s="209" t="s">
        <v>204</v>
      </c>
      <c r="C177" s="210">
        <v>231</v>
      </c>
      <c r="D177" s="205"/>
    </row>
    <row r="178" spans="1:4" ht="12.75">
      <c r="A178" s="230"/>
      <c r="B178" s="211" t="s">
        <v>116</v>
      </c>
      <c r="C178" s="212">
        <v>950.9999999999998</v>
      </c>
      <c r="D178" s="205"/>
    </row>
    <row r="179" spans="1:4" ht="12.75">
      <c r="A179" s="230" t="s">
        <v>170</v>
      </c>
      <c r="B179" s="209" t="s">
        <v>203</v>
      </c>
      <c r="C179" s="210">
        <v>926.0000000000009</v>
      </c>
      <c r="D179" s="205"/>
    </row>
    <row r="180" spans="1:4" ht="12.75">
      <c r="A180" s="231"/>
      <c r="B180" s="209" t="s">
        <v>204</v>
      </c>
      <c r="C180" s="210">
        <v>144</v>
      </c>
      <c r="D180" s="205"/>
    </row>
    <row r="181" spans="1:4" ht="12.75">
      <c r="A181" s="230"/>
      <c r="B181" s="211" t="s">
        <v>116</v>
      </c>
      <c r="C181" s="212">
        <v>1070.0000000000016</v>
      </c>
      <c r="D181" s="205"/>
    </row>
    <row r="182" spans="1:4" ht="12.75">
      <c r="A182" s="230" t="s">
        <v>171</v>
      </c>
      <c r="B182" s="209" t="s">
        <v>203</v>
      </c>
      <c r="C182" s="210">
        <v>512</v>
      </c>
      <c r="D182" s="205"/>
    </row>
    <row r="183" spans="1:4" ht="12.75">
      <c r="A183" s="231"/>
      <c r="B183" s="209" t="s">
        <v>204</v>
      </c>
      <c r="C183" s="210">
        <v>465.00000000000017</v>
      </c>
      <c r="D183" s="205"/>
    </row>
    <row r="184" spans="1:4" ht="12.75">
      <c r="A184" s="230"/>
      <c r="B184" s="211" t="s">
        <v>116</v>
      </c>
      <c r="C184" s="212">
        <v>977.0000000000001</v>
      </c>
      <c r="D184" s="205"/>
    </row>
    <row r="185" spans="1:4" ht="12.75">
      <c r="A185" s="230" t="s">
        <v>172</v>
      </c>
      <c r="B185" s="209" t="s">
        <v>203</v>
      </c>
      <c r="C185" s="210">
        <v>2324.0000000000005</v>
      </c>
      <c r="D185" s="205"/>
    </row>
    <row r="186" spans="1:4" ht="12.75">
      <c r="A186" s="231"/>
      <c r="B186" s="209" t="s">
        <v>204</v>
      </c>
      <c r="C186" s="210">
        <v>2399</v>
      </c>
      <c r="D186" s="205"/>
    </row>
    <row r="187" spans="1:4" ht="12.75">
      <c r="A187" s="230"/>
      <c r="B187" s="211" t="s">
        <v>116</v>
      </c>
      <c r="C187" s="212">
        <v>4723</v>
      </c>
      <c r="D187" s="205"/>
    </row>
    <row r="188" spans="1:4" ht="12.75">
      <c r="A188" s="230" t="s">
        <v>173</v>
      </c>
      <c r="B188" s="209" t="s">
        <v>103</v>
      </c>
      <c r="C188" s="210">
        <v>69</v>
      </c>
      <c r="D188" s="205"/>
    </row>
    <row r="189" spans="1:4" ht="12.75">
      <c r="A189" s="230"/>
      <c r="B189" s="211" t="s">
        <v>116</v>
      </c>
      <c r="C189" s="212">
        <v>69</v>
      </c>
      <c r="D189" s="205"/>
    </row>
    <row r="190" spans="1:4" ht="12.75">
      <c r="A190" s="230" t="s">
        <v>174</v>
      </c>
      <c r="B190" s="209" t="s">
        <v>203</v>
      </c>
      <c r="C190" s="210">
        <v>27</v>
      </c>
      <c r="D190" s="205"/>
    </row>
    <row r="191" spans="1:4" ht="12.75">
      <c r="A191" s="231"/>
      <c r="B191" s="209" t="s">
        <v>204</v>
      </c>
      <c r="C191" s="210">
        <v>503.9999999999999</v>
      </c>
      <c r="D191" s="205"/>
    </row>
    <row r="192" spans="1:4" ht="12.75">
      <c r="A192" s="230"/>
      <c r="B192" s="211" t="s">
        <v>116</v>
      </c>
      <c r="C192" s="212">
        <v>531</v>
      </c>
      <c r="D192" s="205"/>
    </row>
    <row r="193" spans="1:4" ht="12.75">
      <c r="A193" s="230" t="s">
        <v>175</v>
      </c>
      <c r="B193" s="209" t="s">
        <v>203</v>
      </c>
      <c r="C193" s="210">
        <v>92</v>
      </c>
      <c r="D193" s="205"/>
    </row>
    <row r="194" spans="1:4" ht="12.75">
      <c r="A194" s="231"/>
      <c r="B194" s="209" t="s">
        <v>204</v>
      </c>
      <c r="C194" s="210">
        <v>701.0000000000002</v>
      </c>
      <c r="D194" s="205"/>
    </row>
    <row r="195" spans="1:4" ht="12.75">
      <c r="A195" s="230"/>
      <c r="B195" s="211" t="s">
        <v>116</v>
      </c>
      <c r="C195" s="212">
        <v>793.0000000000003</v>
      </c>
      <c r="D195" s="205"/>
    </row>
    <row r="196" spans="1:4" ht="12.75">
      <c r="A196" s="230" t="s">
        <v>176</v>
      </c>
      <c r="B196" s="209" t="s">
        <v>203</v>
      </c>
      <c r="C196" s="210">
        <v>696</v>
      </c>
      <c r="D196" s="205"/>
    </row>
    <row r="197" spans="1:4" ht="12.75">
      <c r="A197" s="231"/>
      <c r="B197" s="209" t="s">
        <v>204</v>
      </c>
      <c r="C197" s="210">
        <v>469</v>
      </c>
      <c r="D197" s="205"/>
    </row>
    <row r="198" spans="1:4" ht="12.75">
      <c r="A198" s="230"/>
      <c r="B198" s="211" t="s">
        <v>116</v>
      </c>
      <c r="C198" s="212">
        <v>1165.0000000000005</v>
      </c>
      <c r="D198" s="205"/>
    </row>
    <row r="199" spans="1:4" ht="12.75">
      <c r="A199" s="230" t="s">
        <v>177</v>
      </c>
      <c r="B199" s="209" t="s">
        <v>203</v>
      </c>
      <c r="C199" s="210">
        <v>176</v>
      </c>
      <c r="D199" s="205"/>
    </row>
    <row r="200" spans="1:4" ht="12.75">
      <c r="A200" s="231"/>
      <c r="B200" s="209" t="s">
        <v>103</v>
      </c>
      <c r="C200" s="210">
        <v>3202.000000000002</v>
      </c>
      <c r="D200" s="205"/>
    </row>
    <row r="201" spans="1:4" ht="12.75">
      <c r="A201" s="231"/>
      <c r="B201" s="209" t="s">
        <v>204</v>
      </c>
      <c r="C201" s="210">
        <v>3297.9999999999973</v>
      </c>
      <c r="D201" s="205"/>
    </row>
    <row r="202" spans="1:4" ht="12.75">
      <c r="A202" s="230"/>
      <c r="B202" s="211" t="s">
        <v>116</v>
      </c>
      <c r="C202" s="212">
        <v>6675.999999999998</v>
      </c>
      <c r="D202" s="205"/>
    </row>
    <row r="203" spans="1:4" ht="12.75">
      <c r="A203" s="230" t="s">
        <v>178</v>
      </c>
      <c r="B203" s="209" t="s">
        <v>203</v>
      </c>
      <c r="C203" s="210">
        <v>764</v>
      </c>
      <c r="D203" s="205"/>
    </row>
    <row r="204" spans="1:4" ht="12.75">
      <c r="A204" s="231"/>
      <c r="B204" s="209" t="s">
        <v>204</v>
      </c>
      <c r="C204" s="210">
        <v>357</v>
      </c>
      <c r="D204" s="205"/>
    </row>
    <row r="205" spans="1:4" ht="12.75">
      <c r="A205" s="230"/>
      <c r="B205" s="211" t="s">
        <v>116</v>
      </c>
      <c r="C205" s="212">
        <v>1121.0000000000002</v>
      </c>
      <c r="D205" s="205"/>
    </row>
    <row r="206" spans="1:4" ht="12.75">
      <c r="A206" s="230" t="s">
        <v>179</v>
      </c>
      <c r="B206" s="209" t="s">
        <v>203</v>
      </c>
      <c r="C206" s="210">
        <v>268.9999999999999</v>
      </c>
      <c r="D206" s="205"/>
    </row>
    <row r="207" spans="1:4" ht="12.75">
      <c r="A207" s="231"/>
      <c r="B207" s="209" t="s">
        <v>204</v>
      </c>
      <c r="C207" s="210">
        <v>148</v>
      </c>
      <c r="D207" s="205"/>
    </row>
    <row r="208" spans="1:4" ht="12.75">
      <c r="A208" s="230"/>
      <c r="B208" s="211" t="s">
        <v>116</v>
      </c>
      <c r="C208" s="212">
        <v>416.9999999999999</v>
      </c>
      <c r="D208" s="205"/>
    </row>
    <row r="209" spans="1:4" ht="12.75">
      <c r="A209" s="230" t="s">
        <v>180</v>
      </c>
      <c r="B209" s="209" t="s">
        <v>204</v>
      </c>
      <c r="C209" s="210">
        <v>77</v>
      </c>
      <c r="D209" s="205"/>
    </row>
    <row r="210" spans="1:4" ht="12.75">
      <c r="A210" s="230"/>
      <c r="B210" s="211" t="s">
        <v>116</v>
      </c>
      <c r="C210" s="212">
        <v>77</v>
      </c>
      <c r="D210" s="205"/>
    </row>
    <row r="211" spans="1:4" ht="12.75">
      <c r="A211" s="230" t="s">
        <v>116</v>
      </c>
      <c r="B211" s="209" t="s">
        <v>104</v>
      </c>
      <c r="C211" s="210">
        <v>289.9999999999999</v>
      </c>
      <c r="D211" s="205"/>
    </row>
    <row r="212" spans="1:4" ht="12.75">
      <c r="A212" s="231"/>
      <c r="B212" s="209" t="s">
        <v>203</v>
      </c>
      <c r="C212" s="210">
        <v>46211.000000000124</v>
      </c>
      <c r="D212" s="205"/>
    </row>
    <row r="213" spans="1:4" ht="12.75">
      <c r="A213" s="231"/>
      <c r="B213" s="209" t="s">
        <v>103</v>
      </c>
      <c r="C213" s="210">
        <v>5167.00000000001</v>
      </c>
      <c r="D213" s="205"/>
    </row>
    <row r="214" spans="1:4" ht="12.75">
      <c r="A214" s="231"/>
      <c r="B214" s="209" t="s">
        <v>204</v>
      </c>
      <c r="C214" s="210">
        <v>36904.999999999876</v>
      </c>
      <c r="D214" s="205"/>
    </row>
    <row r="215" spans="1:4" ht="12.75">
      <c r="A215" s="232"/>
      <c r="B215" s="213" t="s">
        <v>116</v>
      </c>
      <c r="C215" s="214">
        <v>88572.99999999985</v>
      </c>
      <c r="D215" s="205"/>
    </row>
  </sheetData>
  <sheetProtection/>
  <mergeCells count="75">
    <mergeCell ref="A3:C3"/>
    <mergeCell ref="A4:C4"/>
    <mergeCell ref="A5:B5"/>
    <mergeCell ref="A6:A8"/>
    <mergeCell ref="A9:A11"/>
    <mergeCell ref="A12:A14"/>
    <mergeCell ref="A15:A16"/>
    <mergeCell ref="A17:A19"/>
    <mergeCell ref="A20:A23"/>
    <mergeCell ref="A24:A27"/>
    <mergeCell ref="A28:A31"/>
    <mergeCell ref="A32:A34"/>
    <mergeCell ref="A35:A36"/>
    <mergeCell ref="A37:A39"/>
    <mergeCell ref="A40:A42"/>
    <mergeCell ref="A43:A45"/>
    <mergeCell ref="A46:A47"/>
    <mergeCell ref="A48:A50"/>
    <mergeCell ref="A51:A53"/>
    <mergeCell ref="A54:A55"/>
    <mergeCell ref="A56:A57"/>
    <mergeCell ref="A58:A59"/>
    <mergeCell ref="A60:A61"/>
    <mergeCell ref="A62:A64"/>
    <mergeCell ref="A65:A66"/>
    <mergeCell ref="A67:A68"/>
    <mergeCell ref="A69:A72"/>
    <mergeCell ref="A73:A75"/>
    <mergeCell ref="A76:A78"/>
    <mergeCell ref="A79:A81"/>
    <mergeCell ref="A82:A83"/>
    <mergeCell ref="A84:A87"/>
    <mergeCell ref="A88:A90"/>
    <mergeCell ref="A91:A92"/>
    <mergeCell ref="A93:A96"/>
    <mergeCell ref="A97:A100"/>
    <mergeCell ref="A101:A103"/>
    <mergeCell ref="A104:A105"/>
    <mergeCell ref="A106:A107"/>
    <mergeCell ref="A108:A109"/>
    <mergeCell ref="A110:A113"/>
    <mergeCell ref="A114:A116"/>
    <mergeCell ref="A117:A119"/>
    <mergeCell ref="A120:A122"/>
    <mergeCell ref="A123:A125"/>
    <mergeCell ref="A126:A129"/>
    <mergeCell ref="A130:A131"/>
    <mergeCell ref="A132:A133"/>
    <mergeCell ref="A134:A138"/>
    <mergeCell ref="A139:A141"/>
    <mergeCell ref="A142:A144"/>
    <mergeCell ref="A145:A147"/>
    <mergeCell ref="A148:A149"/>
    <mergeCell ref="A150:A152"/>
    <mergeCell ref="A153:A155"/>
    <mergeCell ref="A156:A158"/>
    <mergeCell ref="A159:A160"/>
    <mergeCell ref="A161:A164"/>
    <mergeCell ref="A165:A167"/>
    <mergeCell ref="A168:A170"/>
    <mergeCell ref="A171:A172"/>
    <mergeCell ref="A173:A175"/>
    <mergeCell ref="A176:A178"/>
    <mergeCell ref="A179:A181"/>
    <mergeCell ref="A182:A184"/>
    <mergeCell ref="A185:A187"/>
    <mergeCell ref="A206:A208"/>
    <mergeCell ref="A209:A210"/>
    <mergeCell ref="A211:A215"/>
    <mergeCell ref="A188:A189"/>
    <mergeCell ref="A190:A192"/>
    <mergeCell ref="A193:A195"/>
    <mergeCell ref="A196:A198"/>
    <mergeCell ref="A199:A202"/>
    <mergeCell ref="A203:A2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Gunzelman</dc:creator>
  <cp:keywords/>
  <dc:description/>
  <cp:lastModifiedBy>Maureen Belich</cp:lastModifiedBy>
  <cp:lastPrinted>2023-02-23T20:32:34Z</cp:lastPrinted>
  <dcterms:created xsi:type="dcterms:W3CDTF">2019-03-18T17:40:44Z</dcterms:created>
  <dcterms:modified xsi:type="dcterms:W3CDTF">2024-04-03T16:18:29Z</dcterms:modified>
  <cp:category/>
  <cp:version/>
  <cp:contentType/>
  <cp:contentStatus/>
</cp:coreProperties>
</file>