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stRes\FACTBOOK\2024-25\"/>
    </mc:Choice>
  </mc:AlternateContent>
  <xr:revisionPtr revIDLastSave="0" documentId="13_ncr:1_{7B21D93A-4E15-4FE8-AF93-D6E60CA5FDED}" xr6:coauthVersionLast="47" xr6:coauthVersionMax="47" xr10:uidLastSave="{00000000-0000-0000-0000-000000000000}"/>
  <bookViews>
    <workbookView xWindow="25080" yWindow="-120" windowWidth="25440" windowHeight="15390" tabRatio="601" xr2:uid="{00000000-000D-0000-FFFF-FFFF00000000}"/>
  </bookViews>
  <sheets>
    <sheet name="C-10.0" sheetId="3" r:id="rId1"/>
    <sheet name="C-10.0 Ranking" sheetId="6" r:id="rId2"/>
    <sheet name="SPSS output" sheetId="4" r:id="rId3"/>
  </sheets>
  <externalReferences>
    <externalReference r:id="rId4"/>
    <externalReference r:id="rId5"/>
    <externalReference r:id="rId6"/>
  </externalReferences>
  <definedNames>
    <definedName name="_xlnm.Print_Area" localSheetId="0">'C-10.0'!$A$1:$I$102</definedName>
    <definedName name="_xlnm.Print_Area" localSheetId="1">'C-10.0 Ranking'!$A$1:$I$102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I86" i="3"/>
  <c r="F86" i="3"/>
  <c r="D15" i="3"/>
  <c r="D18" i="3" s="1"/>
  <c r="J103" i="6"/>
  <c r="J102" i="6"/>
  <c r="J101" i="6"/>
  <c r="J97" i="6"/>
  <c r="I96" i="6"/>
  <c r="F96" i="6"/>
  <c r="O95" i="6"/>
  <c r="O100" i="6" s="1"/>
  <c r="C95" i="6"/>
  <c r="C97" i="6" s="1"/>
  <c r="C99" i="6" s="1"/>
  <c r="F94" i="6"/>
  <c r="I94" i="6" s="1"/>
  <c r="H93" i="6"/>
  <c r="H97" i="6" s="1"/>
  <c r="G93" i="6"/>
  <c r="E93" i="6"/>
  <c r="D93" i="6"/>
  <c r="C93" i="6"/>
  <c r="I92" i="6"/>
  <c r="F92" i="6"/>
  <c r="F91" i="6"/>
  <c r="I91" i="6" s="1"/>
  <c r="I90" i="6"/>
  <c r="F90" i="6"/>
  <c r="F89" i="6"/>
  <c r="I89" i="6" s="1"/>
  <c r="J88" i="6"/>
  <c r="F88" i="6"/>
  <c r="I88" i="6" s="1"/>
  <c r="F87" i="6"/>
  <c r="J84" i="6" s="1"/>
  <c r="F86" i="6"/>
  <c r="I86" i="6" s="1"/>
  <c r="J85" i="6"/>
  <c r="I85" i="6"/>
  <c r="F85" i="6"/>
  <c r="F84" i="6"/>
  <c r="J77" i="6" s="1"/>
  <c r="F83" i="6"/>
  <c r="I83" i="6" s="1"/>
  <c r="I82" i="6"/>
  <c r="F82" i="6"/>
  <c r="F81" i="6"/>
  <c r="J75" i="6" s="1"/>
  <c r="J80" i="6"/>
  <c r="I80" i="6"/>
  <c r="F80" i="6"/>
  <c r="F79" i="6"/>
  <c r="F93" i="6" s="1"/>
  <c r="J78" i="6"/>
  <c r="H77" i="6"/>
  <c r="G77" i="6"/>
  <c r="G97" i="6" s="1"/>
  <c r="E77" i="6"/>
  <c r="D77" i="6"/>
  <c r="C77" i="6"/>
  <c r="J76" i="6"/>
  <c r="I76" i="6"/>
  <c r="F76" i="6"/>
  <c r="F75" i="6"/>
  <c r="J70" i="6" s="1"/>
  <c r="I74" i="6"/>
  <c r="F74" i="6"/>
  <c r="J73" i="6"/>
  <c r="F73" i="6"/>
  <c r="I73" i="6" s="1"/>
  <c r="F72" i="6"/>
  <c r="I72" i="6" s="1"/>
  <c r="J71" i="6"/>
  <c r="F71" i="6"/>
  <c r="F77" i="6" s="1"/>
  <c r="F70" i="6"/>
  <c r="I70" i="6" s="1"/>
  <c r="F69" i="6"/>
  <c r="I69" i="6" s="1"/>
  <c r="J67" i="6"/>
  <c r="H67" i="6"/>
  <c r="G67" i="6"/>
  <c r="E67" i="6"/>
  <c r="C67" i="6"/>
  <c r="F66" i="6"/>
  <c r="I66" i="6" s="1"/>
  <c r="F65" i="6"/>
  <c r="I65" i="6" s="1"/>
  <c r="F64" i="6"/>
  <c r="I64" i="6" s="1"/>
  <c r="J63" i="6"/>
  <c r="I63" i="6"/>
  <c r="F63" i="6"/>
  <c r="J61" i="6" s="1"/>
  <c r="F62" i="6"/>
  <c r="I62" i="6" s="1"/>
  <c r="F61" i="6"/>
  <c r="I61" i="6" s="1"/>
  <c r="I60" i="6"/>
  <c r="F60" i="6"/>
  <c r="F59" i="6"/>
  <c r="I59" i="6" s="1"/>
  <c r="J58" i="6"/>
  <c r="I58" i="6"/>
  <c r="F58" i="6"/>
  <c r="J57" i="6" s="1"/>
  <c r="F57" i="6"/>
  <c r="I57" i="6" s="1"/>
  <c r="D56" i="6"/>
  <c r="D67" i="6" s="1"/>
  <c r="J55" i="6"/>
  <c r="H54" i="6"/>
  <c r="G54" i="6"/>
  <c r="E54" i="6"/>
  <c r="C54" i="6"/>
  <c r="F53" i="6"/>
  <c r="I53" i="6" s="1"/>
  <c r="J52" i="6"/>
  <c r="F52" i="6"/>
  <c r="I52" i="6" s="1"/>
  <c r="J51" i="6"/>
  <c r="I51" i="6"/>
  <c r="F51" i="6"/>
  <c r="F50" i="6"/>
  <c r="I50" i="6" s="1"/>
  <c r="J49" i="6"/>
  <c r="F49" i="6"/>
  <c r="I49" i="6" s="1"/>
  <c r="F48" i="6"/>
  <c r="I48" i="6" s="1"/>
  <c r="F47" i="6"/>
  <c r="J47" i="6" s="1"/>
  <c r="D46" i="6"/>
  <c r="F46" i="6" s="1"/>
  <c r="J45" i="6"/>
  <c r="I45" i="6"/>
  <c r="F45" i="6"/>
  <c r="F44" i="6"/>
  <c r="I44" i="6" s="1"/>
  <c r="J43" i="6"/>
  <c r="F43" i="6"/>
  <c r="I43" i="6" s="1"/>
  <c r="J42" i="6"/>
  <c r="I42" i="6"/>
  <c r="F42" i="6"/>
  <c r="F41" i="6"/>
  <c r="I41" i="6" s="1"/>
  <c r="J40" i="6"/>
  <c r="I40" i="6"/>
  <c r="F40" i="6"/>
  <c r="F39" i="6"/>
  <c r="I39" i="6" s="1"/>
  <c r="F38" i="6"/>
  <c r="J38" i="6" s="1"/>
  <c r="J37" i="6"/>
  <c r="I37" i="6"/>
  <c r="F37" i="6"/>
  <c r="F36" i="6"/>
  <c r="I36" i="6" s="1"/>
  <c r="D35" i="6"/>
  <c r="F35" i="6" s="1"/>
  <c r="J34" i="6"/>
  <c r="F34" i="6"/>
  <c r="I34" i="6" s="1"/>
  <c r="J33" i="6"/>
  <c r="I33" i="6"/>
  <c r="F33" i="6"/>
  <c r="F32" i="6"/>
  <c r="J32" i="6" s="1"/>
  <c r="J31" i="6"/>
  <c r="F31" i="6"/>
  <c r="I31" i="6" s="1"/>
  <c r="J30" i="6"/>
  <c r="I30" i="6"/>
  <c r="F30" i="6"/>
  <c r="D30" i="6"/>
  <c r="D29" i="6"/>
  <c r="D54" i="6" s="1"/>
  <c r="F28" i="6"/>
  <c r="J28" i="6" s="1"/>
  <c r="J27" i="6"/>
  <c r="I27" i="6"/>
  <c r="F27" i="6"/>
  <c r="F26" i="6"/>
  <c r="J26" i="6" s="1"/>
  <c r="F25" i="6"/>
  <c r="I25" i="6" s="1"/>
  <c r="J24" i="6"/>
  <c r="I24" i="6"/>
  <c r="F24" i="6"/>
  <c r="F23" i="6"/>
  <c r="I23" i="6" s="1"/>
  <c r="I22" i="6"/>
  <c r="F22" i="6"/>
  <c r="F21" i="6"/>
  <c r="I21" i="6" s="1"/>
  <c r="F19" i="6"/>
  <c r="I19" i="6" s="1"/>
  <c r="H18" i="6"/>
  <c r="G18" i="6"/>
  <c r="D18" i="6"/>
  <c r="C18" i="6"/>
  <c r="J17" i="6"/>
  <c r="I17" i="6"/>
  <c r="F17" i="6"/>
  <c r="J64" i="6" s="1"/>
  <c r="F16" i="6"/>
  <c r="F18" i="6" s="1"/>
  <c r="H15" i="6"/>
  <c r="G15" i="6"/>
  <c r="E15" i="6"/>
  <c r="E18" i="6" s="1"/>
  <c r="C15" i="6"/>
  <c r="J14" i="6"/>
  <c r="F14" i="6"/>
  <c r="I14" i="6" s="1"/>
  <c r="I13" i="6"/>
  <c r="F13" i="6"/>
  <c r="F12" i="6"/>
  <c r="I12" i="6" s="1"/>
  <c r="I11" i="6"/>
  <c r="F11" i="6"/>
  <c r="J83" i="6" s="1"/>
  <c r="F10" i="6"/>
  <c r="I10" i="6" s="1"/>
  <c r="I9" i="6"/>
  <c r="F9" i="6"/>
  <c r="F8" i="6"/>
  <c r="I8" i="6" s="1"/>
  <c r="I7" i="6"/>
  <c r="F7" i="6"/>
  <c r="J81" i="6" s="1"/>
  <c r="F6" i="6"/>
  <c r="F15" i="6" s="1"/>
  <c r="F91" i="3"/>
  <c r="F90" i="3"/>
  <c r="F89" i="3"/>
  <c r="F88" i="3"/>
  <c r="F87" i="3"/>
  <c r="F85" i="3"/>
  <c r="F84" i="3"/>
  <c r="F83" i="3"/>
  <c r="F82" i="3"/>
  <c r="F81" i="3"/>
  <c r="F80" i="3"/>
  <c r="F79" i="3"/>
  <c r="F76" i="3"/>
  <c r="F75" i="3"/>
  <c r="F74" i="3"/>
  <c r="F73" i="3"/>
  <c r="F72" i="3"/>
  <c r="F71" i="3"/>
  <c r="F70" i="3"/>
  <c r="F69" i="3"/>
  <c r="F66" i="3"/>
  <c r="F65" i="3"/>
  <c r="F64" i="3"/>
  <c r="F63" i="3"/>
  <c r="F62" i="3"/>
  <c r="F61" i="3"/>
  <c r="F60" i="3"/>
  <c r="F59" i="3"/>
  <c r="F58" i="3"/>
  <c r="F57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6" i="3"/>
  <c r="F34" i="3"/>
  <c r="F33" i="3"/>
  <c r="F32" i="3"/>
  <c r="F31" i="3"/>
  <c r="F28" i="3"/>
  <c r="F27" i="3"/>
  <c r="F26" i="3"/>
  <c r="F25" i="3"/>
  <c r="F24" i="3"/>
  <c r="F23" i="3"/>
  <c r="F22" i="3"/>
  <c r="F21" i="3"/>
  <c r="F19" i="3"/>
  <c r="F17" i="3"/>
  <c r="F16" i="3"/>
  <c r="F14" i="3"/>
  <c r="F13" i="3"/>
  <c r="F12" i="3"/>
  <c r="F11" i="3"/>
  <c r="F10" i="3"/>
  <c r="F9" i="3"/>
  <c r="F8" i="3"/>
  <c r="F7" i="3"/>
  <c r="F6" i="3"/>
  <c r="I6" i="3" s="1"/>
  <c r="D93" i="3"/>
  <c r="D77" i="3"/>
  <c r="D46" i="3"/>
  <c r="F46" i="3" s="1"/>
  <c r="D35" i="3"/>
  <c r="F35" i="3" s="1"/>
  <c r="D30" i="3"/>
  <c r="F30" i="3" s="1"/>
  <c r="D29" i="3"/>
  <c r="D56" i="3"/>
  <c r="D67" i="3" s="1"/>
  <c r="C95" i="3"/>
  <c r="F95" i="3" s="1"/>
  <c r="D54" i="3" l="1"/>
  <c r="D97" i="3" s="1"/>
  <c r="D99" i="3" s="1"/>
  <c r="F29" i="3"/>
  <c r="F56" i="3"/>
  <c r="H99" i="6"/>
  <c r="J46" i="6"/>
  <c r="I46" i="6"/>
  <c r="J35" i="6"/>
  <c r="I35" i="6"/>
  <c r="G99" i="6"/>
  <c r="D97" i="6"/>
  <c r="E97" i="6"/>
  <c r="E99" i="6" s="1"/>
  <c r="I26" i="6"/>
  <c r="J16" i="6"/>
  <c r="I32" i="6"/>
  <c r="J62" i="6"/>
  <c r="J68" i="6"/>
  <c r="I75" i="6"/>
  <c r="I81" i="6"/>
  <c r="I38" i="6"/>
  <c r="J44" i="6"/>
  <c r="I47" i="6"/>
  <c r="J50" i="6"/>
  <c r="J53" i="6"/>
  <c r="I16" i="6"/>
  <c r="F29" i="6"/>
  <c r="I71" i="6"/>
  <c r="I87" i="6"/>
  <c r="I84" i="6"/>
  <c r="I6" i="6"/>
  <c r="F56" i="6"/>
  <c r="J56" i="6"/>
  <c r="F95" i="6"/>
  <c r="J20" i="6"/>
  <c r="J69" i="6"/>
  <c r="J21" i="6"/>
  <c r="I28" i="6"/>
  <c r="J36" i="6"/>
  <c r="J39" i="6"/>
  <c r="I79" i="6"/>
  <c r="I44" i="3"/>
  <c r="I15" i="6" l="1"/>
  <c r="I18" i="6" s="1"/>
  <c r="L72" i="6"/>
  <c r="I29" i="6"/>
  <c r="J29" i="6"/>
  <c r="I93" i="6"/>
  <c r="F54" i="6"/>
  <c r="L10" i="6"/>
  <c r="L62" i="6"/>
  <c r="L66" i="6"/>
  <c r="I95" i="6"/>
  <c r="J87" i="6"/>
  <c r="F97" i="6"/>
  <c r="L48" i="6"/>
  <c r="L53" i="6"/>
  <c r="L25" i="6"/>
  <c r="I77" i="6"/>
  <c r="F67" i="6"/>
  <c r="I56" i="6"/>
  <c r="L71" i="6" s="1"/>
  <c r="L81" i="6"/>
  <c r="L51" i="6"/>
  <c r="J44" i="3"/>
  <c r="C15" i="3"/>
  <c r="L73" i="6" l="1"/>
  <c r="L14" i="6"/>
  <c r="L88" i="6"/>
  <c r="L23" i="6"/>
  <c r="L29" i="6"/>
  <c r="L33" i="6"/>
  <c r="L89" i="6"/>
  <c r="L43" i="6"/>
  <c r="L45" i="6"/>
  <c r="L27" i="6"/>
  <c r="L56" i="6"/>
  <c r="I67" i="6"/>
  <c r="L61" i="6"/>
  <c r="L65" i="6"/>
  <c r="L70" i="6"/>
  <c r="L37" i="6"/>
  <c r="L74" i="6"/>
  <c r="L49" i="6"/>
  <c r="L63" i="6"/>
  <c r="L19" i="6"/>
  <c r="L13" i="6"/>
  <c r="L21" i="6"/>
  <c r="L58" i="6"/>
  <c r="L42" i="6"/>
  <c r="L46" i="6"/>
  <c r="L11" i="6"/>
  <c r="L31" i="6"/>
  <c r="L50" i="6"/>
  <c r="L64" i="6"/>
  <c r="L83" i="6"/>
  <c r="L24" i="6"/>
  <c r="F99" i="6"/>
  <c r="I99" i="6" s="1"/>
  <c r="L87" i="6"/>
  <c r="L59" i="6"/>
  <c r="L8" i="6"/>
  <c r="L47" i="6"/>
  <c r="L40" i="6"/>
  <c r="L6" i="6"/>
  <c r="L91" i="6"/>
  <c r="L84" i="6"/>
  <c r="L44" i="6"/>
  <c r="L80" i="6"/>
  <c r="L30" i="6"/>
  <c r="L57" i="6"/>
  <c r="L75" i="6"/>
  <c r="L17" i="6"/>
  <c r="L16" i="6"/>
  <c r="L36" i="6"/>
  <c r="L95" i="6"/>
  <c r="L12" i="6"/>
  <c r="L79" i="6"/>
  <c r="L41" i="6"/>
  <c r="L22" i="6"/>
  <c r="L34" i="6"/>
  <c r="L85" i="6"/>
  <c r="L28" i="6"/>
  <c r="L38" i="6"/>
  <c r="L60" i="6"/>
  <c r="L82" i="6"/>
  <c r="L35" i="6"/>
  <c r="L9" i="6"/>
  <c r="L86" i="6"/>
  <c r="L69" i="6"/>
  <c r="L26" i="6"/>
  <c r="L76" i="6"/>
  <c r="I54" i="6"/>
  <c r="I97" i="6" s="1"/>
  <c r="L52" i="6"/>
  <c r="L90" i="6"/>
  <c r="L32" i="6"/>
  <c r="L7" i="6"/>
  <c r="L39" i="6"/>
  <c r="I10" i="3"/>
  <c r="L97" i="6" l="1"/>
  <c r="I31" i="3"/>
  <c r="I59" i="3"/>
  <c r="J31" i="3" l="1"/>
  <c r="I9" i="3"/>
  <c r="E93" i="3" l="1"/>
  <c r="J45" i="3"/>
  <c r="I39" i="3"/>
  <c r="H15" i="3"/>
  <c r="G15" i="3"/>
  <c r="E15" i="3"/>
  <c r="J39" i="3" l="1"/>
  <c r="I45" i="3"/>
  <c r="F15" i="3"/>
  <c r="H18" i="3"/>
  <c r="I81" i="3" l="1"/>
  <c r="C18" i="3" l="1"/>
  <c r="G18" i="3"/>
  <c r="E18" i="3"/>
  <c r="C77" i="3" l="1"/>
  <c r="C67" i="3"/>
  <c r="C54" i="3"/>
  <c r="H67" i="3"/>
  <c r="G67" i="3"/>
  <c r="E67" i="3"/>
  <c r="H54" i="3"/>
  <c r="G54" i="3"/>
  <c r="E54" i="3"/>
  <c r="I19" i="3"/>
  <c r="I87" i="3"/>
  <c r="I84" i="3"/>
  <c r="C97" i="3" l="1"/>
  <c r="C99" i="3" s="1"/>
  <c r="G77" i="3"/>
  <c r="I33" i="3" l="1"/>
  <c r="I66" i="3"/>
  <c r="J37" i="3"/>
  <c r="J33" i="3" l="1"/>
  <c r="I37" i="3"/>
  <c r="F96" i="3" l="1"/>
  <c r="I38" i="3"/>
  <c r="I24" i="3"/>
  <c r="I23" i="3"/>
  <c r="I22" i="3"/>
  <c r="E77" i="3"/>
  <c r="E97" i="3" s="1"/>
  <c r="F18" i="3" l="1"/>
  <c r="F67" i="3"/>
  <c r="J20" i="3"/>
  <c r="F54" i="3"/>
  <c r="J38" i="3"/>
  <c r="F77" i="3"/>
  <c r="I95" i="3"/>
  <c r="I11" i="3"/>
  <c r="I96" i="3"/>
  <c r="I17" i="3"/>
  <c r="I89" i="3"/>
  <c r="I88" i="3"/>
  <c r="I13" i="3"/>
  <c r="I7" i="3"/>
  <c r="I82" i="3"/>
  <c r="I91" i="3"/>
  <c r="I90" i="3"/>
  <c r="I85" i="3"/>
  <c r="I83" i="3"/>
  <c r="I80" i="3"/>
  <c r="I79" i="3"/>
  <c r="I76" i="3"/>
  <c r="I75" i="3"/>
  <c r="I74" i="3"/>
  <c r="I73" i="3"/>
  <c r="I72" i="3"/>
  <c r="I71" i="3"/>
  <c r="I70" i="3"/>
  <c r="I69" i="3"/>
  <c r="I14" i="3"/>
  <c r="I65" i="3"/>
  <c r="J16" i="3"/>
  <c r="I64" i="3"/>
  <c r="I16" i="3"/>
  <c r="I63" i="3"/>
  <c r="I62" i="3"/>
  <c r="I61" i="3"/>
  <c r="I60" i="3"/>
  <c r="I58" i="3"/>
  <c r="J57" i="3"/>
  <c r="I12" i="3"/>
  <c r="I56" i="3"/>
  <c r="I53" i="3"/>
  <c r="I52" i="3"/>
  <c r="I51" i="3"/>
  <c r="I50" i="3"/>
  <c r="I49" i="3"/>
  <c r="I46" i="3"/>
  <c r="I43" i="3"/>
  <c r="I42" i="3"/>
  <c r="I40" i="3"/>
  <c r="I36" i="3"/>
  <c r="I35" i="3"/>
  <c r="I34" i="3"/>
  <c r="I29" i="3"/>
  <c r="I27" i="3"/>
  <c r="I26" i="3"/>
  <c r="I25" i="3"/>
  <c r="I21" i="3"/>
  <c r="H77" i="3"/>
  <c r="H93" i="3"/>
  <c r="J103" i="3"/>
  <c r="J102" i="3"/>
  <c r="J101" i="3"/>
  <c r="G93" i="3"/>
  <c r="G97" i="3" s="1"/>
  <c r="F94" i="3"/>
  <c r="J52" i="3"/>
  <c r="F92" i="3"/>
  <c r="F93" i="3" s="1"/>
  <c r="J70" i="3"/>
  <c r="J81" i="3"/>
  <c r="J78" i="3"/>
  <c r="F97" i="3" l="1"/>
  <c r="H97" i="3"/>
  <c r="I94" i="3"/>
  <c r="I92" i="3"/>
  <c r="I93" i="3" s="1"/>
  <c r="J51" i="3"/>
  <c r="J26" i="3"/>
  <c r="J42" i="3"/>
  <c r="J50" i="3"/>
  <c r="J63" i="3"/>
  <c r="J21" i="3"/>
  <c r="J56" i="3"/>
  <c r="J84" i="3"/>
  <c r="J29" i="3"/>
  <c r="J87" i="3"/>
  <c r="J83" i="3"/>
  <c r="J75" i="3"/>
  <c r="J73" i="3"/>
  <c r="J68" i="3"/>
  <c r="J67" i="3"/>
  <c r="J64" i="3"/>
  <c r="J62" i="3"/>
  <c r="I57" i="3"/>
  <c r="I8" i="3"/>
  <c r="J53" i="3"/>
  <c r="I48" i="3"/>
  <c r="J47" i="3"/>
  <c r="I47" i="3"/>
  <c r="J46" i="3"/>
  <c r="I41" i="3"/>
  <c r="J40" i="3"/>
  <c r="J35" i="3"/>
  <c r="J34" i="3"/>
  <c r="J32" i="3"/>
  <c r="I32" i="3"/>
  <c r="J30" i="3"/>
  <c r="I30" i="3"/>
  <c r="J28" i="3"/>
  <c r="I28" i="3"/>
  <c r="J27" i="3"/>
  <c r="J24" i="3"/>
  <c r="E99" i="3"/>
  <c r="J77" i="3"/>
  <c r="J80" i="3"/>
  <c r="J76" i="3"/>
  <c r="J88" i="3"/>
  <c r="J71" i="3"/>
  <c r="J14" i="3"/>
  <c r="J61" i="3"/>
  <c r="J58" i="3"/>
  <c r="J55" i="3"/>
  <c r="J43" i="3"/>
  <c r="J36" i="3"/>
  <c r="J49" i="3"/>
  <c r="I77" i="3"/>
  <c r="J69" i="3"/>
  <c r="I67" i="3" l="1"/>
  <c r="I15" i="3"/>
  <c r="I18" i="3" s="1"/>
  <c r="I54" i="3"/>
  <c r="G99" i="3"/>
  <c r="H99" i="3"/>
  <c r="I97" i="3" l="1"/>
  <c r="F99" i="3"/>
  <c r="I99" i="3" s="1"/>
  <c r="J17" i="3"/>
</calcChain>
</file>

<file path=xl/sharedStrings.xml><?xml version="1.0" encoding="utf-8"?>
<sst xmlns="http://schemas.openxmlformats.org/spreadsheetml/2006/main" count="794" uniqueCount="293">
  <si>
    <t>DISCIPLINE</t>
  </si>
  <si>
    <t>CODE</t>
  </si>
  <si>
    <t>Alphabetical</t>
  </si>
  <si>
    <t>Accounting</t>
  </si>
  <si>
    <t>Anthropology</t>
  </si>
  <si>
    <t>Art</t>
  </si>
  <si>
    <t>Biology</t>
  </si>
  <si>
    <t>Business Administration</t>
  </si>
  <si>
    <t>Chemistry</t>
  </si>
  <si>
    <t>Computer Science</t>
  </si>
  <si>
    <t>Dance</t>
  </si>
  <si>
    <t>Economics</t>
  </si>
  <si>
    <t>English</t>
  </si>
  <si>
    <t>French</t>
  </si>
  <si>
    <t>General Studies</t>
  </si>
  <si>
    <t>Geography</t>
  </si>
  <si>
    <t>Geology</t>
  </si>
  <si>
    <t>German</t>
  </si>
  <si>
    <t>History</t>
  </si>
  <si>
    <t>Interdisciplinary Studies</t>
  </si>
  <si>
    <t>Mathematics</t>
  </si>
  <si>
    <t>Military Science</t>
  </si>
  <si>
    <t>Modern Languages</t>
  </si>
  <si>
    <t>Music</t>
  </si>
  <si>
    <t>Music-Applied</t>
  </si>
  <si>
    <t>Philosophy</t>
  </si>
  <si>
    <t>Physical Education</t>
  </si>
  <si>
    <t>Physics</t>
  </si>
  <si>
    <t>Political Science</t>
  </si>
  <si>
    <t>Psychology</t>
  </si>
  <si>
    <t>Respiratory Therapy</t>
  </si>
  <si>
    <t>Russian</t>
  </si>
  <si>
    <t>Science Education</t>
  </si>
  <si>
    <t>Social Science</t>
  </si>
  <si>
    <t>Sociology</t>
  </si>
  <si>
    <t>Spanish</t>
  </si>
  <si>
    <t>TOTAL STUDENT CREDIT HOURS</t>
  </si>
  <si>
    <t xml:space="preserve">    (100-200)</t>
  </si>
  <si>
    <t xml:space="preserve">   (300-400)</t>
  </si>
  <si>
    <t>GRAND TOTAL FTES</t>
  </si>
  <si>
    <t>Pre-engineering</t>
  </si>
  <si>
    <t>Proportion Day</t>
  </si>
  <si>
    <t>Proportion Night</t>
  </si>
  <si>
    <t xml:space="preserve">      Lower  </t>
  </si>
  <si>
    <t xml:space="preserve">      Upper   </t>
  </si>
  <si>
    <t xml:space="preserve">   Graduate  </t>
  </si>
  <si>
    <t>Theatre</t>
  </si>
  <si>
    <t>Finance</t>
  </si>
  <si>
    <t>Marketing</t>
  </si>
  <si>
    <t>Management</t>
  </si>
  <si>
    <t>Exercise Science</t>
  </si>
  <si>
    <t>Proportion Unknown</t>
  </si>
  <si>
    <t>Information Systems</t>
  </si>
  <si>
    <t>CIP</t>
  </si>
  <si>
    <t>52.0301</t>
  </si>
  <si>
    <t>51.9999</t>
  </si>
  <si>
    <t>09.0101</t>
  </si>
  <si>
    <t>11.0401</t>
  </si>
  <si>
    <t>13.0101</t>
  </si>
  <si>
    <t>13.0401</t>
  </si>
  <si>
    <t>13.1202</t>
  </si>
  <si>
    <t>13.1205</t>
  </si>
  <si>
    <t>13.1210</t>
  </si>
  <si>
    <t>13.1314</t>
  </si>
  <si>
    <t>13.1315</t>
  </si>
  <si>
    <t>14.9999</t>
  </si>
  <si>
    <t>16.0101</t>
  </si>
  <si>
    <t>16.0402</t>
  </si>
  <si>
    <t>16.0501</t>
  </si>
  <si>
    <t>16.0901</t>
  </si>
  <si>
    <t>16.0905</t>
  </si>
  <si>
    <t>23.0101</t>
  </si>
  <si>
    <t>24.0101</t>
  </si>
  <si>
    <t>26.0101</t>
  </si>
  <si>
    <t>27.0101</t>
  </si>
  <si>
    <t>30.0501</t>
  </si>
  <si>
    <t>31.0505</t>
  </si>
  <si>
    <t>38.0101</t>
  </si>
  <si>
    <t>40.0501</t>
  </si>
  <si>
    <t>40.0601</t>
  </si>
  <si>
    <t>40.0801</t>
  </si>
  <si>
    <t>42.0101</t>
  </si>
  <si>
    <t>44.0701</t>
  </si>
  <si>
    <t>45.0201</t>
  </si>
  <si>
    <t>45.0601</t>
  </si>
  <si>
    <t>45.0701</t>
  </si>
  <si>
    <t>45.1001</t>
  </si>
  <si>
    <t>45.1101</t>
  </si>
  <si>
    <t>50.0301</t>
  </si>
  <si>
    <t>50.0501</t>
  </si>
  <si>
    <t>50.0701</t>
  </si>
  <si>
    <t>50.0901</t>
  </si>
  <si>
    <t>50.0903</t>
  </si>
  <si>
    <t>51.0908</t>
  </si>
  <si>
    <t>Athletic Training</t>
  </si>
  <si>
    <t>51.0913</t>
  </si>
  <si>
    <t>51.1005</t>
  </si>
  <si>
    <t>52.0201</t>
  </si>
  <si>
    <t>52.1401</t>
  </si>
  <si>
    <t>52.0801</t>
  </si>
  <si>
    <t>54.0101</t>
  </si>
  <si>
    <t>13.1307</t>
  </si>
  <si>
    <t>13.1316</t>
  </si>
  <si>
    <t>45.0101</t>
  </si>
  <si>
    <t>11.0101</t>
  </si>
  <si>
    <t>Subtotal</t>
  </si>
  <si>
    <t>Undergraduate</t>
  </si>
  <si>
    <t>Check</t>
  </si>
  <si>
    <t>Educational Leadership</t>
  </si>
  <si>
    <t>P</t>
  </si>
  <si>
    <t>F</t>
  </si>
  <si>
    <t>H</t>
  </si>
  <si>
    <t>S</t>
  </si>
  <si>
    <t>Air Force Science</t>
  </si>
  <si>
    <t>Fulton School Total</t>
  </si>
  <si>
    <t>Henson School of Science and Technology</t>
  </si>
  <si>
    <t>Henson School Total</t>
  </si>
  <si>
    <t>Perdue School of Business</t>
  </si>
  <si>
    <t>Perdue School Total</t>
  </si>
  <si>
    <t>Seidel School Total</t>
  </si>
  <si>
    <t>Environmental Studies</t>
  </si>
  <si>
    <t>28.0301</t>
  </si>
  <si>
    <t>Environmental Health</t>
  </si>
  <si>
    <t>Chinese</t>
  </si>
  <si>
    <t>Music Technology</t>
  </si>
  <si>
    <t>International Business</t>
  </si>
  <si>
    <t>Integrated STEM Education</t>
  </si>
  <si>
    <t>Doctoral</t>
  </si>
  <si>
    <t xml:space="preserve">  (400G-699)</t>
  </si>
  <si>
    <t>(700 and up)</t>
  </si>
  <si>
    <t>13.0404</t>
  </si>
  <si>
    <t xml:space="preserve"> FTES by Course Level (FTES Calculations:  UG = SCH / 15, Grad = SCH / 12, Doctoral = SCH / 10)</t>
  </si>
  <si>
    <t>Japanese</t>
  </si>
  <si>
    <t>American Sign Language</t>
  </si>
  <si>
    <t>Arabic</t>
  </si>
  <si>
    <t>Italian</t>
  </si>
  <si>
    <t>Urban and Regional Planning</t>
  </si>
  <si>
    <t>Gender and Sexuality Studies</t>
  </si>
  <si>
    <t>College of Health and Human Services</t>
  </si>
  <si>
    <t>Seidel School of Education</t>
  </si>
  <si>
    <t>Education Foundation</t>
  </si>
  <si>
    <t>Outdoor Education Leadership</t>
  </si>
  <si>
    <t xml:space="preserve">College of Health and Human Services Total </t>
  </si>
  <si>
    <t>Honors College</t>
  </si>
  <si>
    <t>Fulton School of Liberal Arts</t>
  </si>
  <si>
    <t>Early Childhood Education</t>
  </si>
  <si>
    <t>Elementary Education</t>
  </si>
  <si>
    <t>Reading Education</t>
  </si>
  <si>
    <t>Secondary Education</t>
  </si>
  <si>
    <t>Lifelong Fitness &amp; Wellness</t>
  </si>
  <si>
    <t>Medical Laboratory Science</t>
  </si>
  <si>
    <t>Conflict Analysis &amp; Dispute Resolution</t>
  </si>
  <si>
    <t>04.0301</t>
  </si>
  <si>
    <t>52.1101</t>
  </si>
  <si>
    <t>0+</t>
  </si>
  <si>
    <t>School of Health Sciences</t>
  </si>
  <si>
    <t>School of Nursing</t>
  </si>
  <si>
    <t>School of Social Work</t>
  </si>
  <si>
    <t>Health Sciences Subtotal</t>
  </si>
  <si>
    <t>Korean</t>
  </si>
  <si>
    <t>PACE Civic Engagement</t>
  </si>
  <si>
    <t>Education</t>
  </si>
  <si>
    <t>Health Sciences</t>
  </si>
  <si>
    <t>Data Science</t>
  </si>
  <si>
    <t>Film</t>
  </si>
  <si>
    <t>03.0104</t>
  </si>
  <si>
    <t>31.0601</t>
  </si>
  <si>
    <t>Health &amp; Human Performance</t>
  </si>
  <si>
    <t>Interdisciplinary Health &amp; Human Services</t>
  </si>
  <si>
    <t>Case Summaries</t>
  </si>
  <si>
    <t>N</t>
  </si>
  <si>
    <t>Sum</t>
  </si>
  <si>
    <t>EDCI</t>
  </si>
  <si>
    <t>NURS</t>
  </si>
  <si>
    <t>Total</t>
  </si>
  <si>
    <t>LD</t>
  </si>
  <si>
    <t>ACCT</t>
  </si>
  <si>
    <t>ANTH</t>
  </si>
  <si>
    <t>ART</t>
  </si>
  <si>
    <t>ASL</t>
  </si>
  <si>
    <t>ATTR</t>
  </si>
  <si>
    <t>BIOL</t>
  </si>
  <si>
    <t>BUAD</t>
  </si>
  <si>
    <t>CADR</t>
  </si>
  <si>
    <t>CHEM</t>
  </si>
  <si>
    <t>COMM</t>
  </si>
  <si>
    <t>COSC</t>
  </si>
  <si>
    <t>DANC</t>
  </si>
  <si>
    <t>ECED</t>
  </si>
  <si>
    <t>ECON</t>
  </si>
  <si>
    <t>EDFN</t>
  </si>
  <si>
    <t>ELED</t>
  </si>
  <si>
    <t>ENGL</t>
  </si>
  <si>
    <t>ENGR</t>
  </si>
  <si>
    <t>ENVR</t>
  </si>
  <si>
    <t>EXSC</t>
  </si>
  <si>
    <t>FILM</t>
  </si>
  <si>
    <t>FINA</t>
  </si>
  <si>
    <t>FREN</t>
  </si>
  <si>
    <t>FTWL</t>
  </si>
  <si>
    <t>GENL</t>
  </si>
  <si>
    <t>GEOG</t>
  </si>
  <si>
    <t>GEOL</t>
  </si>
  <si>
    <t>GERM</t>
  </si>
  <si>
    <t>HIST</t>
  </si>
  <si>
    <t>HLSC</t>
  </si>
  <si>
    <t>HLTH</t>
  </si>
  <si>
    <t>HONR</t>
  </si>
  <si>
    <t>IDIS</t>
  </si>
  <si>
    <t>INFO</t>
  </si>
  <si>
    <t>JAPN</t>
  </si>
  <si>
    <t>KORA</t>
  </si>
  <si>
    <t>MATH</t>
  </si>
  <si>
    <t>MDFL</t>
  </si>
  <si>
    <t>MDTC</t>
  </si>
  <si>
    <t>MUSA</t>
  </si>
  <si>
    <t>MUSC</t>
  </si>
  <si>
    <t>ODEL</t>
  </si>
  <si>
    <t>PACE</t>
  </si>
  <si>
    <t>PHED</t>
  </si>
  <si>
    <t>PHIL</t>
  </si>
  <si>
    <t>PHYS</t>
  </si>
  <si>
    <t>POSC</t>
  </si>
  <si>
    <t>PSYC</t>
  </si>
  <si>
    <t>RESP</t>
  </si>
  <si>
    <t>SCED</t>
  </si>
  <si>
    <t>SOCI</t>
  </si>
  <si>
    <t>SOWK</t>
  </si>
  <si>
    <t>SPAN</t>
  </si>
  <si>
    <t>THEA</t>
  </si>
  <si>
    <t>Masters</t>
  </si>
  <si>
    <t>EDLD</t>
  </si>
  <si>
    <t>EDUC</t>
  </si>
  <si>
    <t>EMAT</t>
  </si>
  <si>
    <t>HHPF</t>
  </si>
  <si>
    <t>MGMT</t>
  </si>
  <si>
    <t>MKTG</t>
  </si>
  <si>
    <t>REED</t>
  </si>
  <si>
    <t>UD</t>
  </si>
  <si>
    <t>DSCI</t>
  </si>
  <si>
    <t>IHHS</t>
  </si>
  <si>
    <t>MUMT</t>
  </si>
  <si>
    <t>PHEC</t>
  </si>
  <si>
    <t>URPL</t>
  </si>
  <si>
    <r>
      <rPr>
        <b/>
        <sz val="7"/>
        <rFont val="Arial"/>
        <family val="2"/>
      </rPr>
      <t>Note:</t>
    </r>
    <r>
      <rPr>
        <sz val="7"/>
        <rFont val="Arial"/>
        <family val="2"/>
      </rPr>
      <t xml:space="preserve">  The SCH of undergraduate students enrolled in a graduate level course are reported in the Upper Division column.  The SCH of graduate students enrolled in an undergraduate level course are included in the Graduate column.</t>
    </r>
  </si>
  <si>
    <t>SCH</t>
  </si>
  <si>
    <t>Public Health</t>
  </si>
  <si>
    <t>Music Therapy</t>
  </si>
  <si>
    <t>Communication</t>
  </si>
  <si>
    <t>Ranking</t>
  </si>
  <si>
    <t>Total count</t>
  </si>
  <si>
    <t>Table 2:          TOTAL Student Credit Hours and FTES by Discipline &amp; Course Level:  Fall 2024</t>
  </si>
  <si>
    <t xml:space="preserve">        </t>
  </si>
  <si>
    <t>M.Ed. Curriculum and Instruction</t>
  </si>
  <si>
    <t>Ed.D in Literacy Studies</t>
  </si>
  <si>
    <t>Physical Education-Teacher Preparation</t>
  </si>
  <si>
    <t>Unit Taken</t>
  </si>
  <si>
    <t>Subject</t>
  </si>
  <si>
    <t>CMJ</t>
  </si>
  <si>
    <t>ELEC</t>
  </si>
  <si>
    <t>FYS</t>
  </si>
  <si>
    <t>GSST</t>
  </si>
  <si>
    <t>MUTH</t>
  </si>
  <si>
    <t>Catalog</t>
  </si>
  <si>
    <t xml:space="preserve">    ART01</t>
  </si>
  <si>
    <t xml:space="preserve">    BIO01</t>
  </si>
  <si>
    <t xml:space="preserve">    BIO02</t>
  </si>
  <si>
    <t xml:space="preserve">    CHM01</t>
  </si>
  <si>
    <t xml:space="preserve">    EDU01</t>
  </si>
  <si>
    <t xml:space="preserve">    ENG01</t>
  </si>
  <si>
    <t xml:space="preserve">    ENG05</t>
  </si>
  <si>
    <t xml:space="preserve">    ENG07</t>
  </si>
  <si>
    <t xml:space="preserve">    ENG08</t>
  </si>
  <si>
    <t xml:space="preserve">    ENG11</t>
  </si>
  <si>
    <t xml:space="preserve">    ENG16</t>
  </si>
  <si>
    <t xml:space="preserve">    ENV01</t>
  </si>
  <si>
    <t xml:space="preserve">    ENV02</t>
  </si>
  <si>
    <t xml:space="preserve">    FLM01</t>
  </si>
  <si>
    <t xml:space="preserve">    FRN02</t>
  </si>
  <si>
    <t xml:space="preserve">    GEO01</t>
  </si>
  <si>
    <t xml:space="preserve">    HST02</t>
  </si>
  <si>
    <t xml:space="preserve">    HST05</t>
  </si>
  <si>
    <t xml:space="preserve">    HST06</t>
  </si>
  <si>
    <t xml:space="preserve">    HST11</t>
  </si>
  <si>
    <t xml:space="preserve">    IDS05</t>
  </si>
  <si>
    <t xml:space="preserve">    INF01</t>
  </si>
  <si>
    <t xml:space="preserve">    MUS01</t>
  </si>
  <si>
    <t xml:space="preserve">    PHL01</t>
  </si>
  <si>
    <t xml:space="preserve">    PHL02</t>
  </si>
  <si>
    <t xml:space="preserve">    SPN02</t>
  </si>
  <si>
    <t xml:space="preserve">    SWK01</t>
  </si>
  <si>
    <t>FYS Courses</t>
  </si>
  <si>
    <t xml:space="preserve">Master of Arts in Teaching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</si>
</sst>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##0"/>
    <numFmt numFmtId="167" formatCode="_(* #,##0.000_);_(* \(#,##0.0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8"/>
      <color indexed="8"/>
      <name val="Arial"/>
      <family val="2"/>
    </font>
    <font>
      <sz val="10"/>
      <color rgb="FFC00000"/>
      <name val="Arial"/>
      <family val="2"/>
    </font>
    <font>
      <b/>
      <sz val="14"/>
      <color indexed="60"/>
      <name val="Arial Bold"/>
    </font>
    <font>
      <sz val="12"/>
      <color indexed="60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6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48118533890809E-2"/>
        <bgColor indexed="8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theme="8" tint="0.79998168889431442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2" fillId="2" borderId="0" xfId="1" applyFont="1" applyFill="1"/>
    <xf numFmtId="41" fontId="2" fillId="2" borderId="0" xfId="1" applyNumberFormat="1" applyFont="1" applyFill="1"/>
    <xf numFmtId="0" fontId="4" fillId="4" borderId="7" xfId="3" quotePrefix="1" applyFont="1" applyFill="1" applyBorder="1"/>
    <xf numFmtId="0" fontId="4" fillId="4" borderId="8" xfId="3" quotePrefix="1" applyFont="1" applyFill="1" applyBorder="1"/>
    <xf numFmtId="41" fontId="5" fillId="2" borderId="2" xfId="1" applyNumberFormat="1" applyFont="1" applyFill="1" applyBorder="1"/>
    <xf numFmtId="41" fontId="5" fillId="2" borderId="0" xfId="1" applyNumberFormat="1" applyFont="1" applyFill="1" applyBorder="1"/>
    <xf numFmtId="41" fontId="5" fillId="2" borderId="0" xfId="1" applyNumberFormat="1" applyFont="1" applyFill="1" applyBorder="1" applyAlignment="1">
      <alignment horizontal="right"/>
    </xf>
    <xf numFmtId="41" fontId="5" fillId="2" borderId="3" xfId="1" applyNumberFormat="1" applyFont="1" applyFill="1" applyBorder="1"/>
    <xf numFmtId="41" fontId="5" fillId="2" borderId="3" xfId="1" applyNumberFormat="1" applyFont="1" applyFill="1" applyBorder="1" applyAlignment="1">
      <alignment horizontal="right"/>
    </xf>
    <xf numFmtId="41" fontId="5" fillId="2" borderId="5" xfId="1" applyNumberFormat="1" applyFont="1" applyFill="1" applyBorder="1"/>
    <xf numFmtId="41" fontId="5" fillId="2" borderId="5" xfId="1" applyNumberFormat="1" applyFont="1" applyFill="1" applyBorder="1" applyAlignment="1">
      <alignment horizontal="right"/>
    </xf>
    <xf numFmtId="165" fontId="4" fillId="3" borderId="5" xfId="1" applyNumberFormat="1" applyFont="1" applyFill="1" applyBorder="1"/>
    <xf numFmtId="41" fontId="6" fillId="6" borderId="11" xfId="1" applyNumberFormat="1" applyFont="1" applyFill="1" applyBorder="1"/>
    <xf numFmtId="41" fontId="6" fillId="6" borderId="12" xfId="1" applyNumberFormat="1" applyFont="1" applyFill="1" applyBorder="1"/>
    <xf numFmtId="41" fontId="6" fillId="6" borderId="13" xfId="1" applyNumberFormat="1" applyFont="1" applyFill="1" applyBorder="1"/>
    <xf numFmtId="41" fontId="6" fillId="6" borderId="14" xfId="1" applyNumberFormat="1" applyFont="1" applyFill="1" applyBorder="1"/>
    <xf numFmtId="41" fontId="5" fillId="7" borderId="2" xfId="1" applyNumberFormat="1" applyFont="1" applyFill="1" applyBorder="1"/>
    <xf numFmtId="41" fontId="5" fillId="7" borderId="0" xfId="1" applyNumberFormat="1" applyFont="1" applyFill="1" applyBorder="1"/>
    <xf numFmtId="41" fontId="5" fillId="7" borderId="3" xfId="1" applyNumberFormat="1" applyFont="1" applyFill="1" applyBorder="1"/>
    <xf numFmtId="41" fontId="5" fillId="7" borderId="5" xfId="1" applyNumberFormat="1" applyFont="1" applyFill="1" applyBorder="1"/>
    <xf numFmtId="0" fontId="4" fillId="4" borderId="7" xfId="3" quotePrefix="1" applyFont="1" applyFill="1" applyBorder="1" applyAlignment="1">
      <alignment horizontal="left"/>
    </xf>
    <xf numFmtId="164" fontId="7" fillId="0" borderId="0" xfId="0" applyNumberFormat="1" applyFont="1"/>
    <xf numFmtId="0" fontId="7" fillId="0" borderId="0" xfId="0" applyFont="1"/>
    <xf numFmtId="1" fontId="4" fillId="4" borderId="7" xfId="3" quotePrefix="1" applyNumberFormat="1" applyFont="1" applyFill="1" applyBorder="1" applyAlignment="1">
      <alignment horizontal="left"/>
    </xf>
    <xf numFmtId="41" fontId="5" fillId="2" borderId="2" xfId="1" applyNumberFormat="1" applyFont="1" applyFill="1" applyBorder="1" applyAlignment="1">
      <alignment horizontal="right"/>
    </xf>
    <xf numFmtId="0" fontId="9" fillId="0" borderId="0" xfId="0" applyFont="1"/>
    <xf numFmtId="0" fontId="4" fillId="4" borderId="8" xfId="1" quotePrefix="1" applyFont="1" applyFill="1" applyBorder="1"/>
    <xf numFmtId="41" fontId="7" fillId="0" borderId="0" xfId="0" applyNumberFormat="1" applyFont="1"/>
    <xf numFmtId="0" fontId="4" fillId="4" borderId="4" xfId="3" quotePrefix="1" applyFont="1" applyFill="1" applyBorder="1"/>
    <xf numFmtId="41" fontId="2" fillId="2" borderId="0" xfId="1" applyNumberFormat="1" applyFont="1" applyFill="1" applyBorder="1"/>
    <xf numFmtId="41" fontId="2" fillId="2" borderId="19" xfId="1" applyNumberFormat="1" applyFont="1" applyFill="1" applyBorder="1"/>
    <xf numFmtId="165" fontId="4" fillId="3" borderId="14" xfId="1" applyNumberFormat="1" applyFont="1" applyFill="1" applyBorder="1"/>
    <xf numFmtId="9" fontId="8" fillId="2" borderId="0" xfId="4" applyFont="1" applyFill="1"/>
    <xf numFmtId="9" fontId="8" fillId="2" borderId="19" xfId="4" applyFont="1" applyFill="1" applyBorder="1"/>
    <xf numFmtId="0" fontId="4" fillId="4" borderId="20" xfId="3" quotePrefix="1" applyFont="1" applyFill="1" applyBorder="1"/>
    <xf numFmtId="41" fontId="6" fillId="23" borderId="5" xfId="1" applyNumberFormat="1" applyFont="1" applyFill="1" applyBorder="1"/>
    <xf numFmtId="41" fontId="6" fillId="23" borderId="5" xfId="1" applyNumberFormat="1" applyFont="1" applyFill="1" applyBorder="1" applyAlignment="1">
      <alignment horizontal="right"/>
    </xf>
    <xf numFmtId="41" fontId="6" fillId="22" borderId="14" xfId="1" applyNumberFormat="1" applyFont="1" applyFill="1" applyBorder="1"/>
    <xf numFmtId="41" fontId="6" fillId="25" borderId="5" xfId="1" applyNumberFormat="1" applyFont="1" applyFill="1" applyBorder="1"/>
    <xf numFmtId="41" fontId="6" fillId="25" borderId="5" xfId="1" applyNumberFormat="1" applyFont="1" applyFill="1" applyBorder="1" applyAlignment="1">
      <alignment horizontal="right"/>
    </xf>
    <xf numFmtId="41" fontId="6" fillId="24" borderId="14" xfId="1" applyNumberFormat="1" applyFont="1" applyFill="1" applyBorder="1"/>
    <xf numFmtId="0" fontId="4" fillId="4" borderId="22" xfId="3" quotePrefix="1" applyFont="1" applyFill="1" applyBorder="1"/>
    <xf numFmtId="41" fontId="5" fillId="2" borderId="23" xfId="1" applyNumberFormat="1" applyFont="1" applyFill="1" applyBorder="1"/>
    <xf numFmtId="41" fontId="5" fillId="7" borderId="23" xfId="1" applyNumberFormat="1" applyFont="1" applyFill="1" applyBorder="1"/>
    <xf numFmtId="41" fontId="5" fillId="2" borderId="23" xfId="1" applyNumberFormat="1" applyFont="1" applyFill="1" applyBorder="1" applyAlignment="1">
      <alignment horizontal="right"/>
    </xf>
    <xf numFmtId="41" fontId="6" fillId="6" borderId="24" xfId="1" applyNumberFormat="1" applyFont="1" applyFill="1" applyBorder="1"/>
    <xf numFmtId="164" fontId="10" fillId="0" borderId="0" xfId="0" applyNumberFormat="1" applyFont="1"/>
    <xf numFmtId="9" fontId="8" fillId="0" borderId="0" xfId="4" applyFont="1" applyFill="1" applyBorder="1" applyAlignment="1">
      <alignment horizontal="right"/>
    </xf>
    <xf numFmtId="9" fontId="8" fillId="0" borderId="19" xfId="4" applyFont="1" applyFill="1" applyBorder="1" applyAlignment="1">
      <alignment horizontal="right"/>
    </xf>
    <xf numFmtId="9" fontId="8" fillId="0" borderId="0" xfId="4" applyFont="1" applyFill="1" applyBorder="1"/>
    <xf numFmtId="9" fontId="8" fillId="0" borderId="19" xfId="4" applyFont="1" applyFill="1" applyBorder="1"/>
    <xf numFmtId="9" fontId="8" fillId="0" borderId="12" xfId="4" applyFont="1" applyFill="1" applyBorder="1"/>
    <xf numFmtId="9" fontId="8" fillId="0" borderId="18" xfId="4" applyFont="1" applyFill="1" applyBorder="1"/>
    <xf numFmtId="41" fontId="3" fillId="2" borderId="0" xfId="1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1" fontId="6" fillId="6" borderId="14" xfId="2" applyNumberFormat="1" applyFont="1" applyFill="1" applyBorder="1"/>
    <xf numFmtId="0" fontId="4" fillId="4" borderId="16" xfId="3" quotePrefix="1" applyFont="1" applyFill="1" applyBorder="1" applyAlignment="1">
      <alignment horizontal="left"/>
    </xf>
    <xf numFmtId="41" fontId="5" fillId="2" borderId="17" xfId="1" applyNumberFormat="1" applyFont="1" applyFill="1" applyBorder="1"/>
    <xf numFmtId="41" fontId="5" fillId="7" borderId="17" xfId="1" applyNumberFormat="1" applyFont="1" applyFill="1" applyBorder="1"/>
    <xf numFmtId="41" fontId="5" fillId="2" borderId="17" xfId="1" applyNumberFormat="1" applyFont="1" applyFill="1" applyBorder="1" applyAlignment="1">
      <alignment horizontal="right"/>
    </xf>
    <xf numFmtId="41" fontId="6" fillId="6" borderId="15" xfId="1" applyNumberFormat="1" applyFont="1" applyFill="1" applyBorder="1"/>
    <xf numFmtId="0" fontId="4" fillId="4" borderId="16" xfId="3" quotePrefix="1" applyFont="1" applyFill="1" applyBorder="1"/>
    <xf numFmtId="41" fontId="6" fillId="2" borderId="5" xfId="2" applyNumberFormat="1" applyFont="1" applyFill="1" applyBorder="1" applyAlignment="1">
      <alignment horizontal="right"/>
    </xf>
    <xf numFmtId="41" fontId="6" fillId="7" borderId="5" xfId="2" applyNumberFormat="1" applyFont="1" applyFill="1" applyBorder="1" applyAlignment="1">
      <alignment horizontal="right"/>
    </xf>
    <xf numFmtId="9" fontId="2" fillId="2" borderId="0" xfId="1" applyNumberFormat="1" applyFont="1" applyFill="1"/>
    <xf numFmtId="0" fontId="1" fillId="0" borderId="0" xfId="0" applyFont="1"/>
    <xf numFmtId="0" fontId="4" fillId="4" borderId="7" xfId="1" quotePrefix="1" applyFont="1" applyFill="1" applyBorder="1"/>
    <xf numFmtId="49" fontId="8" fillId="2" borderId="7" xfId="1" applyNumberFormat="1" applyFont="1" applyFill="1" applyBorder="1"/>
    <xf numFmtId="41" fontId="6" fillId="10" borderId="5" xfId="2" applyNumberFormat="1" applyFont="1" applyFill="1" applyBorder="1" applyAlignment="1">
      <alignment horizontal="right"/>
    </xf>
    <xf numFmtId="41" fontId="6" fillId="10" borderId="14" xfId="2" applyNumberFormat="1" applyFont="1" applyFill="1" applyBorder="1" applyAlignment="1">
      <alignment horizontal="right"/>
    </xf>
    <xf numFmtId="41" fontId="6" fillId="12" borderId="17" xfId="2" applyNumberFormat="1" applyFont="1" applyFill="1" applyBorder="1" applyAlignment="1">
      <alignment horizontal="right"/>
    </xf>
    <xf numFmtId="41" fontId="6" fillId="17" borderId="15" xfId="2" applyNumberFormat="1" applyFont="1" applyFill="1" applyBorder="1"/>
    <xf numFmtId="41" fontId="6" fillId="14" borderId="3" xfId="2" applyNumberFormat="1" applyFont="1" applyFill="1" applyBorder="1" applyAlignment="1">
      <alignment horizontal="right"/>
    </xf>
    <xf numFmtId="41" fontId="6" fillId="15" borderId="3" xfId="2" applyNumberFormat="1" applyFont="1" applyFill="1" applyBorder="1" applyAlignment="1">
      <alignment horizontal="right"/>
    </xf>
    <xf numFmtId="41" fontId="6" fillId="16" borderId="13" xfId="2" applyNumberFormat="1" applyFont="1" applyFill="1" applyBorder="1"/>
    <xf numFmtId="41" fontId="6" fillId="19" borderId="5" xfId="2" applyNumberFormat="1" applyFont="1" applyFill="1" applyBorder="1" applyAlignment="1">
      <alignment horizontal="right"/>
    </xf>
    <xf numFmtId="41" fontId="6" fillId="20" borderId="14" xfId="2" applyNumberFormat="1" applyFont="1" applyFill="1" applyBorder="1"/>
    <xf numFmtId="41" fontId="6" fillId="5" borderId="17" xfId="1" applyNumberFormat="1" applyFont="1" applyFill="1" applyBorder="1"/>
    <xf numFmtId="41" fontId="6" fillId="5" borderId="15" xfId="1" applyNumberFormat="1" applyFont="1" applyFill="1" applyBorder="1"/>
    <xf numFmtId="0" fontId="6" fillId="3" borderId="6" xfId="1" applyFont="1" applyFill="1" applyBorder="1" applyAlignment="1">
      <alignment horizontal="left"/>
    </xf>
    <xf numFmtId="0" fontId="15" fillId="2" borderId="1" xfId="1" applyFont="1" applyFill="1" applyBorder="1"/>
    <xf numFmtId="41" fontId="4" fillId="7" borderId="1" xfId="1" applyNumberFormat="1" applyFont="1" applyFill="1" applyBorder="1" applyAlignment="1">
      <alignment horizontal="center"/>
    </xf>
    <xf numFmtId="0" fontId="6" fillId="3" borderId="25" xfId="1" applyFont="1" applyFill="1" applyBorder="1" applyAlignment="1">
      <alignment horizontal="left"/>
    </xf>
    <xf numFmtId="0" fontId="16" fillId="2" borderId="0" xfId="1" applyFont="1" applyFill="1"/>
    <xf numFmtId="41" fontId="6" fillId="7" borderId="0" xfId="1" applyNumberFormat="1" applyFont="1" applyFill="1" applyAlignment="1">
      <alignment horizontal="center"/>
    </xf>
    <xf numFmtId="0" fontId="8" fillId="9" borderId="16" xfId="0" applyFont="1" applyFill="1" applyBorder="1"/>
    <xf numFmtId="0" fontId="8" fillId="9" borderId="17" xfId="0" applyFont="1" applyFill="1" applyBorder="1"/>
    <xf numFmtId="0" fontId="8" fillId="9" borderId="15" xfId="0" applyFont="1" applyFill="1" applyBorder="1"/>
    <xf numFmtId="0" fontId="8" fillId="0" borderId="4" xfId="0" applyFont="1" applyFill="1" applyBorder="1" applyAlignment="1">
      <alignment horizontal="left" indent="1"/>
    </xf>
    <xf numFmtId="0" fontId="8" fillId="0" borderId="5" xfId="0" applyFont="1" applyFill="1" applyBorder="1"/>
    <xf numFmtId="0" fontId="8" fillId="0" borderId="14" xfId="0" applyFont="1" applyFill="1" applyBorder="1"/>
    <xf numFmtId="0" fontId="5" fillId="2" borderId="2" xfId="1" applyFont="1" applyFill="1" applyBorder="1"/>
    <xf numFmtId="0" fontId="5" fillId="2" borderId="0" xfId="1" applyFont="1" applyFill="1" applyBorder="1"/>
    <xf numFmtId="0" fontId="5" fillId="2" borderId="3" xfId="1" applyFont="1" applyFill="1" applyBorder="1"/>
    <xf numFmtId="0" fontId="5" fillId="2" borderId="17" xfId="1" applyFont="1" applyFill="1" applyBorder="1"/>
    <xf numFmtId="0" fontId="8" fillId="9" borderId="4" xfId="0" applyFont="1" applyFill="1" applyBorder="1"/>
    <xf numFmtId="0" fontId="8" fillId="9" borderId="5" xfId="0" applyFont="1" applyFill="1" applyBorder="1"/>
    <xf numFmtId="0" fontId="8" fillId="11" borderId="16" xfId="0" applyFont="1" applyFill="1" applyBorder="1"/>
    <xf numFmtId="0" fontId="8" fillId="11" borderId="17" xfId="0" applyFont="1" applyFill="1" applyBorder="1"/>
    <xf numFmtId="0" fontId="8" fillId="13" borderId="16" xfId="0" applyFont="1" applyFill="1" applyBorder="1"/>
    <xf numFmtId="0" fontId="8" fillId="13" borderId="17" xfId="0" applyFont="1" applyFill="1" applyBorder="1"/>
    <xf numFmtId="0" fontId="17" fillId="13" borderId="17" xfId="0" applyFont="1" applyFill="1" applyBorder="1"/>
    <xf numFmtId="0" fontId="17" fillId="13" borderId="15" xfId="0" applyFont="1" applyFill="1" applyBorder="1"/>
    <xf numFmtId="0" fontId="5" fillId="2" borderId="23" xfId="1" applyFont="1" applyFill="1" applyBorder="1"/>
    <xf numFmtId="0" fontId="5" fillId="2" borderId="0" xfId="3" applyFont="1" applyFill="1" applyBorder="1"/>
    <xf numFmtId="0" fontId="8" fillId="13" borderId="4" xfId="0" applyFont="1" applyFill="1" applyBorder="1" applyAlignment="1">
      <alignment horizontal="left" indent="1"/>
    </xf>
    <xf numFmtId="0" fontId="8" fillId="13" borderId="5" xfId="0" applyFont="1" applyFill="1" applyBorder="1"/>
    <xf numFmtId="0" fontId="8" fillId="26" borderId="16" xfId="0" applyFont="1" applyFill="1" applyBorder="1"/>
    <xf numFmtId="0" fontId="8" fillId="26" borderId="17" xfId="0" applyFont="1" applyFill="1" applyBorder="1"/>
    <xf numFmtId="0" fontId="17" fillId="26" borderId="17" xfId="0" applyFont="1" applyFill="1" applyBorder="1"/>
    <xf numFmtId="0" fontId="17" fillId="26" borderId="15" xfId="0" applyFont="1" applyFill="1" applyBorder="1"/>
    <xf numFmtId="0" fontId="4" fillId="24" borderId="4" xfId="3" quotePrefix="1" applyFont="1" applyFill="1" applyBorder="1" applyAlignment="1">
      <alignment horizontal="left" indent="1"/>
    </xf>
    <xf numFmtId="0" fontId="5" fillId="25" borderId="5" xfId="1" applyFont="1" applyFill="1" applyBorder="1"/>
    <xf numFmtId="0" fontId="8" fillId="21" borderId="16" xfId="0" applyFont="1" applyFill="1" applyBorder="1"/>
    <xf numFmtId="0" fontId="8" fillId="21" borderId="17" xfId="0" applyFont="1" applyFill="1" applyBorder="1"/>
    <xf numFmtId="0" fontId="17" fillId="21" borderId="17" xfId="0" applyFont="1" applyFill="1" applyBorder="1"/>
    <xf numFmtId="0" fontId="17" fillId="21" borderId="15" xfId="0" applyFont="1" applyFill="1" applyBorder="1"/>
    <xf numFmtId="0" fontId="1" fillId="8" borderId="0" xfId="0" applyFont="1" applyFill="1"/>
    <xf numFmtId="0" fontId="4" fillId="22" borderId="4" xfId="3" quotePrefix="1" applyFont="1" applyFill="1" applyBorder="1" applyAlignment="1">
      <alignment horizontal="left" indent="1"/>
    </xf>
    <xf numFmtId="0" fontId="5" fillId="23" borderId="5" xfId="1" applyFont="1" applyFill="1" applyBorder="1"/>
    <xf numFmtId="0" fontId="8" fillId="18" borderId="16" xfId="0" applyFont="1" applyFill="1" applyBorder="1"/>
    <xf numFmtId="0" fontId="8" fillId="18" borderId="17" xfId="0" applyFont="1" applyFill="1" applyBorder="1"/>
    <xf numFmtId="0" fontId="17" fillId="18" borderId="17" xfId="0" applyFont="1" applyFill="1" applyBorder="1"/>
    <xf numFmtId="0" fontId="17" fillId="18" borderId="15" xfId="0" applyFont="1" applyFill="1" applyBorder="1"/>
    <xf numFmtId="41" fontId="1" fillId="0" borderId="0" xfId="0" applyNumberFormat="1" applyFont="1"/>
    <xf numFmtId="0" fontId="8" fillId="18" borderId="4" xfId="0" applyFont="1" applyFill="1" applyBorder="1" applyAlignment="1">
      <alignment horizontal="left" indent="1"/>
    </xf>
    <xf numFmtId="0" fontId="8" fillId="18" borderId="5" xfId="0" applyFont="1" applyFill="1" applyBorder="1"/>
    <xf numFmtId="0" fontId="5" fillId="2" borderId="5" xfId="1" applyFont="1" applyFill="1" applyBorder="1"/>
    <xf numFmtId="0" fontId="4" fillId="5" borderId="16" xfId="1" applyFont="1" applyFill="1" applyBorder="1"/>
    <xf numFmtId="0" fontId="4" fillId="5" borderId="17" xfId="1" applyFont="1" applyFill="1" applyBorder="1"/>
    <xf numFmtId="0" fontId="6" fillId="3" borderId="4" xfId="1" applyFont="1" applyFill="1" applyBorder="1"/>
    <xf numFmtId="0" fontId="6" fillId="3" borderId="5" xfId="1" applyFont="1" applyFill="1" applyBorder="1"/>
    <xf numFmtId="41" fontId="17" fillId="0" borderId="20" xfId="1" applyNumberFormat="1" applyFont="1" applyFill="1" applyBorder="1" applyAlignment="1">
      <alignment horizontal="left"/>
    </xf>
    <xf numFmtId="41" fontId="17" fillId="0" borderId="7" xfId="1" applyNumberFormat="1" applyFont="1" applyFill="1" applyBorder="1"/>
    <xf numFmtId="41" fontId="17" fillId="0" borderId="21" xfId="1" applyNumberFormat="1" applyFont="1" applyFill="1" applyBorder="1"/>
    <xf numFmtId="41" fontId="15" fillId="5" borderId="9" xfId="1" applyNumberFormat="1" applyFont="1" applyFill="1" applyBorder="1" applyAlignment="1">
      <alignment horizontal="center"/>
    </xf>
    <xf numFmtId="41" fontId="15" fillId="5" borderId="10" xfId="1" applyNumberFormat="1" applyFont="1" applyFill="1" applyBorder="1" applyAlignment="1">
      <alignment horizontal="center"/>
    </xf>
    <xf numFmtId="41" fontId="5" fillId="7" borderId="0" xfId="1" applyNumberFormat="1" applyFont="1" applyFill="1" applyBorder="1" applyAlignment="1">
      <alignment horizontal="right"/>
    </xf>
    <xf numFmtId="41" fontId="4" fillId="2" borderId="1" xfId="1" applyNumberFormat="1" applyFont="1" applyFill="1" applyBorder="1" applyAlignment="1">
      <alignment horizontal="center"/>
    </xf>
    <xf numFmtId="41" fontId="6" fillId="2" borderId="0" xfId="1" applyNumberFormat="1" applyFont="1" applyFill="1" applyAlignment="1">
      <alignment horizontal="center"/>
    </xf>
    <xf numFmtId="0" fontId="4" fillId="4" borderId="3" xfId="3" quotePrefix="1" applyFont="1" applyFill="1" applyBorder="1"/>
    <xf numFmtId="49" fontId="4" fillId="4" borderId="8" xfId="3" quotePrefix="1" applyNumberFormat="1" applyFont="1" applyFill="1" applyBorder="1"/>
    <xf numFmtId="167" fontId="20" fillId="0" borderId="0" xfId="0" applyNumberFormat="1" applyFont="1"/>
    <xf numFmtId="0" fontId="23" fillId="0" borderId="27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3" fillId="28" borderId="30" xfId="0" applyFont="1" applyFill="1" applyBorder="1" applyAlignment="1">
      <alignment horizontal="left" vertical="top" wrapText="1"/>
    </xf>
    <xf numFmtId="166" fontId="22" fillId="27" borderId="31" xfId="0" applyNumberFormat="1" applyFont="1" applyFill="1" applyBorder="1" applyAlignment="1">
      <alignment horizontal="right" vertical="top"/>
    </xf>
    <xf numFmtId="166" fontId="22" fillId="27" borderId="32" xfId="0" applyNumberFormat="1" applyFont="1" applyFill="1" applyBorder="1" applyAlignment="1">
      <alignment horizontal="right" vertical="top"/>
    </xf>
    <xf numFmtId="0" fontId="23" fillId="28" borderId="33" xfId="0" applyFont="1" applyFill="1" applyBorder="1" applyAlignment="1">
      <alignment horizontal="left" vertical="top" wrapText="1"/>
    </xf>
    <xf numFmtId="166" fontId="22" fillId="27" borderId="34" xfId="0" applyNumberFormat="1" applyFont="1" applyFill="1" applyBorder="1" applyAlignment="1">
      <alignment horizontal="right" vertical="top"/>
    </xf>
    <xf numFmtId="166" fontId="22" fillId="27" borderId="35" xfId="0" applyNumberFormat="1" applyFont="1" applyFill="1" applyBorder="1" applyAlignment="1">
      <alignment horizontal="right" vertical="top"/>
    </xf>
    <xf numFmtId="0" fontId="23" fillId="28" borderId="36" xfId="0" applyFont="1" applyFill="1" applyBorder="1" applyAlignment="1">
      <alignment horizontal="left" vertical="top" wrapText="1"/>
    </xf>
    <xf numFmtId="166" fontId="22" fillId="27" borderId="37" xfId="0" applyNumberFormat="1" applyFont="1" applyFill="1" applyBorder="1" applyAlignment="1">
      <alignment horizontal="right" vertical="top"/>
    </xf>
    <xf numFmtId="166" fontId="22" fillId="27" borderId="38" xfId="0" applyNumberFormat="1" applyFont="1" applyFill="1" applyBorder="1" applyAlignment="1">
      <alignment horizontal="right" vertical="top"/>
    </xf>
    <xf numFmtId="0" fontId="23" fillId="28" borderId="39" xfId="0" applyFont="1" applyFill="1" applyBorder="1" applyAlignment="1">
      <alignment horizontal="left" vertical="top" wrapText="1"/>
    </xf>
    <xf numFmtId="166" fontId="22" fillId="27" borderId="40" xfId="0" applyNumberFormat="1" applyFont="1" applyFill="1" applyBorder="1" applyAlignment="1">
      <alignment horizontal="right" vertical="top"/>
    </xf>
    <xf numFmtId="166" fontId="22" fillId="27" borderId="41" xfId="0" applyNumberFormat="1" applyFont="1" applyFill="1" applyBorder="1" applyAlignment="1">
      <alignment horizontal="right" vertical="top"/>
    </xf>
    <xf numFmtId="41" fontId="17" fillId="0" borderId="0" xfId="1" applyNumberFormat="1" applyFont="1" applyFill="1" applyBorder="1" applyAlignment="1">
      <alignment horizontal="left"/>
    </xf>
    <xf numFmtId="41" fontId="17" fillId="0" borderId="0" xfId="1" applyNumberFormat="1" applyFont="1" applyFill="1" applyBorder="1"/>
    <xf numFmtId="41" fontId="17" fillId="0" borderId="19" xfId="1" applyNumberFormat="1" applyFont="1" applyFill="1" applyBorder="1"/>
    <xf numFmtId="0" fontId="1" fillId="0" borderId="0" xfId="5"/>
    <xf numFmtId="0" fontId="25" fillId="0" borderId="26" xfId="5" applyFont="1" applyBorder="1" applyAlignment="1">
      <alignment horizontal="left" wrapText="1"/>
    </xf>
    <xf numFmtId="0" fontId="25" fillId="0" borderId="27" xfId="5" applyFont="1" applyBorder="1" applyAlignment="1">
      <alignment horizontal="center" wrapText="1"/>
    </xf>
    <xf numFmtId="0" fontId="25" fillId="0" borderId="28" xfId="5" applyFont="1" applyBorder="1" applyAlignment="1">
      <alignment horizontal="center" wrapText="1"/>
    </xf>
    <xf numFmtId="0" fontId="25" fillId="28" borderId="30" xfId="5" applyFont="1" applyFill="1" applyBorder="1" applyAlignment="1">
      <alignment horizontal="left" vertical="top" wrapText="1"/>
    </xf>
    <xf numFmtId="166" fontId="24" fillId="27" borderId="31" xfId="5" applyNumberFormat="1" applyFont="1" applyFill="1" applyBorder="1" applyAlignment="1">
      <alignment horizontal="right" vertical="top"/>
    </xf>
    <xf numFmtId="166" fontId="24" fillId="27" borderId="32" xfId="5" applyNumberFormat="1" applyFont="1" applyFill="1" applyBorder="1" applyAlignment="1">
      <alignment horizontal="right" vertical="top"/>
    </xf>
    <xf numFmtId="0" fontId="25" fillId="28" borderId="33" xfId="5" applyFont="1" applyFill="1" applyBorder="1" applyAlignment="1">
      <alignment horizontal="left" vertical="top" wrapText="1"/>
    </xf>
    <xf numFmtId="166" fontId="24" fillId="27" borderId="34" xfId="5" applyNumberFormat="1" applyFont="1" applyFill="1" applyBorder="1" applyAlignment="1">
      <alignment horizontal="right" vertical="top"/>
    </xf>
    <xf numFmtId="166" fontId="24" fillId="27" borderId="35" xfId="5" applyNumberFormat="1" applyFont="1" applyFill="1" applyBorder="1" applyAlignment="1">
      <alignment horizontal="right" vertical="top"/>
    </xf>
    <xf numFmtId="0" fontId="25" fillId="28" borderId="39" xfId="5" applyFont="1" applyFill="1" applyBorder="1" applyAlignment="1">
      <alignment horizontal="left" vertical="top" wrapText="1"/>
    </xf>
    <xf numFmtId="166" fontId="24" fillId="27" borderId="40" xfId="5" applyNumberFormat="1" applyFont="1" applyFill="1" applyBorder="1" applyAlignment="1">
      <alignment horizontal="right" vertical="top"/>
    </xf>
    <xf numFmtId="166" fontId="24" fillId="27" borderId="41" xfId="5" applyNumberFormat="1" applyFont="1" applyFill="1" applyBorder="1" applyAlignment="1">
      <alignment horizontal="right" vertical="top"/>
    </xf>
    <xf numFmtId="43" fontId="1" fillId="0" borderId="0" xfId="0" applyNumberFormat="1" applyFont="1"/>
    <xf numFmtId="0" fontId="14" fillId="2" borderId="0" xfId="1" applyFont="1" applyFill="1" applyBorder="1" applyAlignment="1"/>
    <xf numFmtId="41" fontId="19" fillId="2" borderId="20" xfId="1" applyNumberFormat="1" applyFont="1" applyFill="1" applyBorder="1" applyAlignment="1">
      <alignment horizontal="center"/>
    </xf>
    <xf numFmtId="41" fontId="19" fillId="2" borderId="2" xfId="1" applyNumberFormat="1" applyFont="1" applyFill="1" applyBorder="1" applyAlignment="1">
      <alignment horizontal="center"/>
    </xf>
    <xf numFmtId="41" fontId="19" fillId="2" borderId="11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41" fontId="4" fillId="2" borderId="1" xfId="1" applyNumberFormat="1" applyFont="1" applyFill="1" applyBorder="1" applyAlignment="1">
      <alignment horizontal="center"/>
    </xf>
    <xf numFmtId="0" fontId="23" fillId="28" borderId="36" xfId="0" applyFont="1" applyFill="1" applyBorder="1" applyAlignment="1">
      <alignment horizontal="left" vertical="top" wrapText="1"/>
    </xf>
    <xf numFmtId="0" fontId="23" fillId="28" borderId="33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 wrapText="1"/>
    </xf>
    <xf numFmtId="0" fontId="22" fillId="27" borderId="0" xfId="0" applyFont="1" applyFill="1"/>
    <xf numFmtId="0" fontId="0" fillId="0" borderId="0" xfId="0"/>
    <xf numFmtId="0" fontId="23" fillId="0" borderId="26" xfId="0" applyFont="1" applyBorder="1" applyAlignment="1">
      <alignment horizontal="left" wrapText="1"/>
    </xf>
    <xf numFmtId="0" fontId="23" fillId="28" borderId="29" xfId="0" applyFont="1" applyFill="1" applyBorder="1" applyAlignment="1">
      <alignment horizontal="left" vertical="top" wrapText="1"/>
    </xf>
    <xf numFmtId="0" fontId="23" fillId="28" borderId="39" xfId="0" applyFont="1" applyFill="1" applyBorder="1" applyAlignment="1">
      <alignment horizontal="left" vertical="top" wrapText="1"/>
    </xf>
    <xf numFmtId="0" fontId="21" fillId="0" borderId="0" xfId="5" applyFont="1" applyBorder="1" applyAlignment="1">
      <alignment horizontal="center" vertical="center" wrapText="1"/>
    </xf>
    <xf numFmtId="0" fontId="24" fillId="27" borderId="0" xfId="5" applyFont="1" applyFill="1"/>
    <xf numFmtId="0" fontId="1" fillId="0" borderId="0" xfId="5"/>
  </cellXfs>
  <cellStyles count="6">
    <cellStyle name="Normal" xfId="0" builtinId="0"/>
    <cellStyle name="Normal_sch&amp;ftes-all" xfId="1" xr:uid="{00000000-0005-0000-0000-000001000000}"/>
    <cellStyle name="Normal_sch+ftes-evening" xfId="2" xr:uid="{00000000-0005-0000-0000-000002000000}"/>
    <cellStyle name="Normal_schs+ftes-before 5pm" xfId="3" xr:uid="{00000000-0005-0000-0000-000003000000}"/>
    <cellStyle name="Normal_SPSS output" xfId="5" xr:uid="{783C55CA-6821-48B1-AB39-30C2825F6D83}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10-11/C-1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.0"/>
      <sheetName val="Check Totals"/>
    </sheetNames>
    <sheetDataSet>
      <sheetData sheetId="0">
        <row r="75">
          <cell r="G75">
            <v>93536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.0"/>
    </sheetNames>
    <sheetDataSet>
      <sheetData sheetId="0">
        <row r="75">
          <cell r="G75">
            <v>16895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3.0"/>
    </sheetNames>
    <sheetDataSet>
      <sheetData sheetId="0">
        <row r="70">
          <cell r="G70">
            <v>4586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"/>
  <sheetViews>
    <sheetView showGridLines="0" tabSelected="1" topLeftCell="A73" zoomScaleNormal="100" workbookViewId="0">
      <selection activeCell="M76" sqref="M76"/>
    </sheetView>
  </sheetViews>
  <sheetFormatPr defaultRowHeight="12.75" x14ac:dyDescent="0.2"/>
  <cols>
    <col min="1" max="1" width="9.42578125" style="1" customWidth="1"/>
    <col min="2" max="2" width="26.42578125" style="1" customWidth="1"/>
    <col min="3" max="5" width="9.28515625" style="2" customWidth="1"/>
    <col min="6" max="6" width="14" style="2" bestFit="1" customWidth="1"/>
    <col min="7" max="8" width="9.28515625" style="2" customWidth="1"/>
    <col min="9" max="9" width="10.42578125" style="2" customWidth="1"/>
    <col min="10" max="10" width="9.140625" style="23" customWidth="1"/>
    <col min="11" max="11" width="9.140625" style="26" hidden="1" customWidth="1"/>
    <col min="12" max="16384" width="9.140625" style="68"/>
  </cols>
  <sheetData>
    <row r="1" spans="1:11" ht="15" x14ac:dyDescent="0.25">
      <c r="A1" s="177" t="s">
        <v>251</v>
      </c>
      <c r="B1" s="177"/>
      <c r="C1" s="177"/>
      <c r="D1" s="177"/>
      <c r="E1" s="177"/>
      <c r="F1" s="177"/>
      <c r="G1" s="177"/>
      <c r="H1" s="177"/>
      <c r="I1" s="177"/>
    </row>
    <row r="2" spans="1:11" ht="12.75" customHeight="1" x14ac:dyDescent="0.2">
      <c r="A2" s="82" t="s">
        <v>53</v>
      </c>
      <c r="B2" s="83" t="s">
        <v>0</v>
      </c>
      <c r="C2" s="185" t="s">
        <v>43</v>
      </c>
      <c r="D2" s="185"/>
      <c r="E2" s="141" t="s">
        <v>44</v>
      </c>
      <c r="F2" s="84" t="s">
        <v>105</v>
      </c>
      <c r="G2" s="141" t="s">
        <v>45</v>
      </c>
      <c r="H2" s="141" t="s">
        <v>127</v>
      </c>
      <c r="I2" s="138" t="s">
        <v>174</v>
      </c>
    </row>
    <row r="3" spans="1:11" ht="13.5" customHeight="1" x14ac:dyDescent="0.2">
      <c r="A3" s="85" t="s">
        <v>1</v>
      </c>
      <c r="B3" s="86" t="s">
        <v>2</v>
      </c>
      <c r="C3" s="142" t="s">
        <v>37</v>
      </c>
      <c r="D3" s="142" t="s">
        <v>260</v>
      </c>
      <c r="E3" s="142" t="s">
        <v>38</v>
      </c>
      <c r="F3" s="87" t="s">
        <v>106</v>
      </c>
      <c r="G3" s="142" t="s">
        <v>128</v>
      </c>
      <c r="H3" s="142" t="s">
        <v>129</v>
      </c>
      <c r="I3" s="139" t="s">
        <v>245</v>
      </c>
      <c r="J3" s="23" t="s">
        <v>107</v>
      </c>
    </row>
    <row r="4" spans="1:11" ht="13.5" customHeight="1" x14ac:dyDescent="0.2">
      <c r="A4" s="88" t="s">
        <v>138</v>
      </c>
      <c r="B4" s="89"/>
      <c r="C4" s="89"/>
      <c r="D4" s="89"/>
      <c r="E4" s="89"/>
      <c r="F4" s="89"/>
      <c r="G4" s="89"/>
      <c r="H4" s="89"/>
      <c r="I4" s="90"/>
    </row>
    <row r="5" spans="1:11" s="57" customFormat="1" ht="13.5" customHeight="1" x14ac:dyDescent="0.2">
      <c r="A5" s="91" t="s">
        <v>155</v>
      </c>
      <c r="B5" s="92"/>
      <c r="C5" s="92"/>
      <c r="D5" s="92"/>
      <c r="E5" s="92"/>
      <c r="F5" s="92"/>
      <c r="G5" s="92"/>
      <c r="H5" s="92"/>
      <c r="I5" s="93"/>
      <c r="J5" s="55"/>
      <c r="K5" s="56"/>
    </row>
    <row r="6" spans="1:11" ht="13.5" customHeight="1" x14ac:dyDescent="0.2">
      <c r="A6" s="35" t="s">
        <v>95</v>
      </c>
      <c r="B6" s="94" t="s">
        <v>94</v>
      </c>
      <c r="C6" s="25">
        <v>96</v>
      </c>
      <c r="D6" s="25">
        <v>0</v>
      </c>
      <c r="E6" s="25">
        <v>20</v>
      </c>
      <c r="F6" s="17">
        <f>+E6+D6+C6</f>
        <v>116</v>
      </c>
      <c r="G6" s="25">
        <v>0</v>
      </c>
      <c r="H6" s="25">
        <v>0</v>
      </c>
      <c r="I6" s="13">
        <f>+F6+G6+H6</f>
        <v>116</v>
      </c>
    </row>
    <row r="7" spans="1:11" x14ac:dyDescent="0.2">
      <c r="A7" s="69" t="s">
        <v>76</v>
      </c>
      <c r="B7" s="95" t="s">
        <v>50</v>
      </c>
      <c r="C7" s="6">
        <v>940</v>
      </c>
      <c r="D7" s="6">
        <v>0</v>
      </c>
      <c r="E7" s="6">
        <v>1435</v>
      </c>
      <c r="F7" s="18">
        <f t="shared" ref="F7:F14" si="0">+E7+D7+C7</f>
        <v>2375</v>
      </c>
      <c r="G7" s="7">
        <v>0</v>
      </c>
      <c r="H7" s="7">
        <v>0</v>
      </c>
      <c r="I7" s="14">
        <f t="shared" ref="I7:I17" si="1">SUM(F7:H7)</f>
        <v>2375</v>
      </c>
      <c r="J7" s="22" t="s">
        <v>154</v>
      </c>
      <c r="K7" s="26" t="s">
        <v>112</v>
      </c>
    </row>
    <row r="8" spans="1:11" ht="13.5" customHeight="1" x14ac:dyDescent="0.2">
      <c r="A8" s="3" t="s">
        <v>55</v>
      </c>
      <c r="B8" s="95" t="s">
        <v>167</v>
      </c>
      <c r="C8" s="7">
        <v>0</v>
      </c>
      <c r="D8" s="7">
        <v>0</v>
      </c>
      <c r="E8" s="7">
        <v>0</v>
      </c>
      <c r="F8" s="140">
        <f t="shared" si="0"/>
        <v>0</v>
      </c>
      <c r="G8" s="7">
        <v>243</v>
      </c>
      <c r="H8" s="7">
        <v>0</v>
      </c>
      <c r="I8" s="14">
        <f>SUM(F8:H8)</f>
        <v>243</v>
      </c>
    </row>
    <row r="9" spans="1:11" x14ac:dyDescent="0.2">
      <c r="A9" s="27"/>
      <c r="B9" s="96" t="s">
        <v>162</v>
      </c>
      <c r="C9" s="8">
        <v>2465</v>
      </c>
      <c r="D9" s="8">
        <v>0</v>
      </c>
      <c r="E9" s="8">
        <v>208</v>
      </c>
      <c r="F9" s="19">
        <f t="shared" si="0"/>
        <v>2673</v>
      </c>
      <c r="G9" s="9">
        <v>0</v>
      </c>
      <c r="H9" s="9">
        <v>0</v>
      </c>
      <c r="I9" s="15">
        <f t="shared" si="1"/>
        <v>2673</v>
      </c>
      <c r="J9" s="22"/>
    </row>
    <row r="10" spans="1:11" x14ac:dyDescent="0.2">
      <c r="A10" s="69"/>
      <c r="B10" s="95" t="s">
        <v>168</v>
      </c>
      <c r="C10" s="6"/>
      <c r="D10" s="6">
        <v>0</v>
      </c>
      <c r="E10" s="6">
        <v>96</v>
      </c>
      <c r="F10" s="18">
        <f t="shared" si="0"/>
        <v>96</v>
      </c>
      <c r="G10" s="7">
        <v>0</v>
      </c>
      <c r="H10" s="7">
        <v>0</v>
      </c>
      <c r="I10" s="14">
        <f t="shared" si="1"/>
        <v>96</v>
      </c>
      <c r="J10" s="22"/>
    </row>
    <row r="11" spans="1:11" x14ac:dyDescent="0.2">
      <c r="A11" s="3"/>
      <c r="B11" s="95" t="s">
        <v>149</v>
      </c>
      <c r="C11" s="6">
        <v>735</v>
      </c>
      <c r="D11" s="6">
        <v>0</v>
      </c>
      <c r="E11" s="6">
        <v>0</v>
      </c>
      <c r="F11" s="18">
        <f t="shared" si="0"/>
        <v>735</v>
      </c>
      <c r="G11" s="7">
        <v>0</v>
      </c>
      <c r="H11" s="7">
        <v>0</v>
      </c>
      <c r="I11" s="14">
        <f t="shared" si="1"/>
        <v>735</v>
      </c>
      <c r="J11" s="22"/>
    </row>
    <row r="12" spans="1:11" x14ac:dyDescent="0.2">
      <c r="A12" s="3" t="s">
        <v>96</v>
      </c>
      <c r="B12" s="95" t="s">
        <v>150</v>
      </c>
      <c r="C12" s="6">
        <v>15</v>
      </c>
      <c r="D12" s="6">
        <v>0</v>
      </c>
      <c r="E12" s="6">
        <v>288</v>
      </c>
      <c r="F12" s="18">
        <f t="shared" si="0"/>
        <v>303</v>
      </c>
      <c r="G12" s="7">
        <v>0</v>
      </c>
      <c r="H12" s="7">
        <v>0</v>
      </c>
      <c r="I12" s="14">
        <f t="shared" si="1"/>
        <v>303</v>
      </c>
      <c r="J12" s="22"/>
      <c r="K12" s="26" t="s">
        <v>111</v>
      </c>
    </row>
    <row r="13" spans="1:11" x14ac:dyDescent="0.2">
      <c r="A13" s="4" t="s">
        <v>101</v>
      </c>
      <c r="B13" s="96" t="s">
        <v>246</v>
      </c>
      <c r="C13" s="8">
        <v>408</v>
      </c>
      <c r="D13" s="8">
        <v>0</v>
      </c>
      <c r="E13" s="8">
        <v>404</v>
      </c>
      <c r="F13" s="19">
        <f t="shared" si="0"/>
        <v>812</v>
      </c>
      <c r="G13" s="9">
        <v>0</v>
      </c>
      <c r="H13" s="9">
        <v>0</v>
      </c>
      <c r="I13" s="15">
        <f>SUM(F13:H13)</f>
        <v>812</v>
      </c>
      <c r="J13" s="47"/>
      <c r="K13" s="26" t="s">
        <v>112</v>
      </c>
    </row>
    <row r="14" spans="1:11" x14ac:dyDescent="0.2">
      <c r="A14" s="4" t="s">
        <v>93</v>
      </c>
      <c r="B14" s="96" t="s">
        <v>30</v>
      </c>
      <c r="C14" s="8">
        <v>6</v>
      </c>
      <c r="D14" s="8">
        <v>0</v>
      </c>
      <c r="E14" s="8">
        <v>589</v>
      </c>
      <c r="F14" s="19">
        <f t="shared" si="0"/>
        <v>595</v>
      </c>
      <c r="G14" s="9">
        <v>0</v>
      </c>
      <c r="H14" s="9">
        <v>0</v>
      </c>
      <c r="I14" s="15">
        <f>SUM(F14:H14)</f>
        <v>595</v>
      </c>
      <c r="J14" s="22">
        <f>+(F68/15)+(G68/12)</f>
        <v>0</v>
      </c>
      <c r="K14" s="26" t="s">
        <v>111</v>
      </c>
    </row>
    <row r="15" spans="1:11" x14ac:dyDescent="0.2">
      <c r="A15" s="91" t="s">
        <v>158</v>
      </c>
      <c r="B15" s="92"/>
      <c r="C15" s="65">
        <f t="shared" ref="C15:I15" si="2">SUM(C6:C14)</f>
        <v>4665</v>
      </c>
      <c r="D15" s="65">
        <f t="shared" si="2"/>
        <v>0</v>
      </c>
      <c r="E15" s="65">
        <f t="shared" si="2"/>
        <v>3040</v>
      </c>
      <c r="F15" s="66">
        <f t="shared" si="2"/>
        <v>7705</v>
      </c>
      <c r="G15" s="65">
        <f t="shared" si="2"/>
        <v>243</v>
      </c>
      <c r="H15" s="65">
        <f t="shared" si="2"/>
        <v>0</v>
      </c>
      <c r="I15" s="58">
        <f t="shared" si="2"/>
        <v>7948</v>
      </c>
      <c r="J15" s="22"/>
    </row>
    <row r="16" spans="1:11" x14ac:dyDescent="0.2">
      <c r="A16" s="59">
        <v>51.1601</v>
      </c>
      <c r="B16" s="97" t="s">
        <v>156</v>
      </c>
      <c r="C16" s="60">
        <v>0</v>
      </c>
      <c r="D16" s="60">
        <v>0</v>
      </c>
      <c r="E16" s="60">
        <v>2241</v>
      </c>
      <c r="F16" s="61">
        <f>+E16+D16+C16</f>
        <v>2241</v>
      </c>
      <c r="G16" s="62">
        <v>33</v>
      </c>
      <c r="H16" s="62">
        <v>144</v>
      </c>
      <c r="I16" s="63">
        <f t="shared" si="1"/>
        <v>2418</v>
      </c>
      <c r="J16" s="22">
        <f>+(F65/15)+(G65/12)</f>
        <v>5</v>
      </c>
      <c r="K16" s="26" t="s">
        <v>111</v>
      </c>
    </row>
    <row r="17" spans="1:17" x14ac:dyDescent="0.2">
      <c r="A17" s="64" t="s">
        <v>82</v>
      </c>
      <c r="B17" s="97" t="s">
        <v>157</v>
      </c>
      <c r="C17" s="60">
        <v>576</v>
      </c>
      <c r="D17" s="60">
        <v>68</v>
      </c>
      <c r="E17" s="60">
        <v>2920</v>
      </c>
      <c r="F17" s="61">
        <f>+E17+D17+C17</f>
        <v>3564</v>
      </c>
      <c r="G17" s="62">
        <v>3588</v>
      </c>
      <c r="H17" s="62">
        <v>0</v>
      </c>
      <c r="I17" s="63">
        <f t="shared" si="1"/>
        <v>7152</v>
      </c>
      <c r="J17" s="22">
        <f>+(F98/15)+(G98/12)</f>
        <v>0</v>
      </c>
      <c r="K17" s="26" t="s">
        <v>112</v>
      </c>
    </row>
    <row r="18" spans="1:17" ht="12.75" customHeight="1" x14ac:dyDescent="0.2">
      <c r="A18" s="98" t="s">
        <v>142</v>
      </c>
      <c r="B18" s="99"/>
      <c r="C18" s="71">
        <f>+C17+C16+C15</f>
        <v>5241</v>
      </c>
      <c r="D18" s="71">
        <f>+D17+D16+D15</f>
        <v>68</v>
      </c>
      <c r="E18" s="71">
        <f t="shared" ref="E18:I18" si="3">+E17+E16+E15</f>
        <v>8201</v>
      </c>
      <c r="F18" s="71">
        <f t="shared" si="3"/>
        <v>13510</v>
      </c>
      <c r="G18" s="71">
        <f t="shared" si="3"/>
        <v>3864</v>
      </c>
      <c r="H18" s="71">
        <f t="shared" si="3"/>
        <v>144</v>
      </c>
      <c r="I18" s="72">
        <f t="shared" si="3"/>
        <v>17518</v>
      </c>
      <c r="J18" s="22"/>
      <c r="L18" s="127"/>
    </row>
    <row r="19" spans="1:17" ht="13.5" customHeight="1" x14ac:dyDescent="0.2">
      <c r="A19" s="100" t="s">
        <v>143</v>
      </c>
      <c r="B19" s="101"/>
      <c r="C19" s="73">
        <v>732</v>
      </c>
      <c r="D19" s="73">
        <v>0</v>
      </c>
      <c r="E19" s="73">
        <v>226</v>
      </c>
      <c r="F19" s="73">
        <f>+E19+D19+C19</f>
        <v>958</v>
      </c>
      <c r="G19" s="73">
        <v>0</v>
      </c>
      <c r="H19" s="73">
        <v>0</v>
      </c>
      <c r="I19" s="74">
        <f t="shared" ref="I19" si="4">SUM(F19:H19)</f>
        <v>958</v>
      </c>
    </row>
    <row r="20" spans="1:17" x14ac:dyDescent="0.2">
      <c r="A20" s="102" t="s">
        <v>144</v>
      </c>
      <c r="B20" s="103"/>
      <c r="C20" s="104"/>
      <c r="D20" s="104"/>
      <c r="E20" s="104"/>
      <c r="F20" s="104"/>
      <c r="G20" s="104"/>
      <c r="H20" s="104"/>
      <c r="I20" s="105"/>
      <c r="J20" s="22">
        <f>+(F21/15)+(G21/12)</f>
        <v>14.133333333333333</v>
      </c>
    </row>
    <row r="21" spans="1:17" ht="12.75" customHeight="1" x14ac:dyDescent="0.2">
      <c r="A21" s="35"/>
      <c r="B21" s="94" t="s">
        <v>133</v>
      </c>
      <c r="C21" s="5">
        <v>212</v>
      </c>
      <c r="D21" s="5">
        <v>0</v>
      </c>
      <c r="E21" s="5">
        <v>0</v>
      </c>
      <c r="F21" s="17">
        <f t="shared" ref="F21:F53" si="5">+E21+D21+C21</f>
        <v>212</v>
      </c>
      <c r="G21" s="25">
        <v>0</v>
      </c>
      <c r="H21" s="25">
        <v>0</v>
      </c>
      <c r="I21" s="13">
        <f t="shared" ref="I21:I53" si="6">SUM(F21:H21)</f>
        <v>212</v>
      </c>
      <c r="J21" s="22">
        <f>+(F21/15)+(G21/12)</f>
        <v>14.133333333333333</v>
      </c>
      <c r="K21" s="26" t="s">
        <v>110</v>
      </c>
    </row>
    <row r="22" spans="1:17" ht="12.75" customHeight="1" x14ac:dyDescent="0.2">
      <c r="A22" s="3" t="s">
        <v>83</v>
      </c>
      <c r="B22" s="95" t="s">
        <v>4</v>
      </c>
      <c r="C22" s="6">
        <v>180</v>
      </c>
      <c r="D22" s="6">
        <v>0</v>
      </c>
      <c r="E22" s="6">
        <v>28</v>
      </c>
      <c r="F22" s="18">
        <f t="shared" si="5"/>
        <v>208</v>
      </c>
      <c r="G22" s="7">
        <v>0</v>
      </c>
      <c r="H22" s="7">
        <v>0</v>
      </c>
      <c r="I22" s="14">
        <f t="shared" si="6"/>
        <v>208</v>
      </c>
      <c r="J22" s="22"/>
    </row>
    <row r="23" spans="1:17" ht="12.75" hidden="1" customHeight="1" x14ac:dyDescent="0.2">
      <c r="A23" s="3"/>
      <c r="B23" s="95" t="s">
        <v>134</v>
      </c>
      <c r="C23" s="6"/>
      <c r="D23" s="6"/>
      <c r="E23" s="6"/>
      <c r="F23" s="18">
        <f t="shared" si="5"/>
        <v>0</v>
      </c>
      <c r="G23" s="7">
        <v>0</v>
      </c>
      <c r="H23" s="7">
        <v>0</v>
      </c>
      <c r="I23" s="14">
        <f t="shared" si="6"/>
        <v>0</v>
      </c>
      <c r="J23" s="22"/>
    </row>
    <row r="24" spans="1:17" x14ac:dyDescent="0.2">
      <c r="A24" s="3" t="s">
        <v>90</v>
      </c>
      <c r="B24" s="95" t="s">
        <v>5</v>
      </c>
      <c r="C24" s="6">
        <v>2134</v>
      </c>
      <c r="D24" s="6">
        <v>136</v>
      </c>
      <c r="E24" s="6">
        <v>974</v>
      </c>
      <c r="F24" s="18">
        <f t="shared" si="5"/>
        <v>3244</v>
      </c>
      <c r="G24" s="7">
        <v>0</v>
      </c>
      <c r="H24" s="7">
        <v>0</v>
      </c>
      <c r="I24" s="14">
        <f t="shared" si="6"/>
        <v>3244</v>
      </c>
      <c r="J24" s="22">
        <f>+(F24/15)+(G24/12)</f>
        <v>216.26666666666668</v>
      </c>
      <c r="K24" s="26" t="s">
        <v>110</v>
      </c>
    </row>
    <row r="25" spans="1:17" hidden="1" x14ac:dyDescent="0.2">
      <c r="A25" s="3"/>
      <c r="B25" s="95" t="s">
        <v>123</v>
      </c>
      <c r="C25" s="6"/>
      <c r="D25" s="6"/>
      <c r="E25" s="6"/>
      <c r="F25" s="18">
        <f t="shared" si="5"/>
        <v>0</v>
      </c>
      <c r="G25" s="7">
        <v>0</v>
      </c>
      <c r="H25" s="7">
        <v>0</v>
      </c>
      <c r="I25" s="14">
        <f t="shared" si="6"/>
        <v>0</v>
      </c>
      <c r="J25" s="22"/>
    </row>
    <row r="26" spans="1:17" x14ac:dyDescent="0.2">
      <c r="A26" s="4" t="s">
        <v>56</v>
      </c>
      <c r="B26" s="96" t="s">
        <v>248</v>
      </c>
      <c r="C26" s="8">
        <v>3158</v>
      </c>
      <c r="D26" s="8">
        <v>0</v>
      </c>
      <c r="E26" s="8">
        <v>1404</v>
      </c>
      <c r="F26" s="19">
        <f t="shared" si="5"/>
        <v>4562</v>
      </c>
      <c r="G26" s="9">
        <v>39</v>
      </c>
      <c r="H26" s="9">
        <v>0</v>
      </c>
      <c r="I26" s="15">
        <f t="shared" si="6"/>
        <v>4601</v>
      </c>
      <c r="J26" s="22">
        <f t="shared" ref="J26:J53" si="7">+(F26/15)+(G26/12)</f>
        <v>307.38333333333333</v>
      </c>
      <c r="K26" s="26" t="s">
        <v>110</v>
      </c>
    </row>
    <row r="27" spans="1:17" x14ac:dyDescent="0.2">
      <c r="A27" s="3" t="s">
        <v>75</v>
      </c>
      <c r="B27" s="107" t="s">
        <v>151</v>
      </c>
      <c r="C27" s="6">
        <v>640</v>
      </c>
      <c r="D27" s="6">
        <v>0</v>
      </c>
      <c r="E27" s="6">
        <v>323</v>
      </c>
      <c r="F27" s="18">
        <f t="shared" si="5"/>
        <v>963</v>
      </c>
      <c r="G27" s="7">
        <v>204</v>
      </c>
      <c r="H27" s="7">
        <v>0</v>
      </c>
      <c r="I27" s="14">
        <f t="shared" si="6"/>
        <v>1167</v>
      </c>
      <c r="J27" s="22">
        <f t="shared" si="7"/>
        <v>81.2</v>
      </c>
      <c r="K27" s="26" t="s">
        <v>110</v>
      </c>
    </row>
    <row r="28" spans="1:17" ht="12.75" customHeight="1" x14ac:dyDescent="0.2">
      <c r="A28" s="3" t="s">
        <v>88</v>
      </c>
      <c r="B28" s="95" t="s">
        <v>10</v>
      </c>
      <c r="C28" s="6">
        <v>555</v>
      </c>
      <c r="D28" s="6">
        <v>0</v>
      </c>
      <c r="E28" s="6">
        <v>0</v>
      </c>
      <c r="F28" s="18">
        <f t="shared" si="5"/>
        <v>555</v>
      </c>
      <c r="G28" s="7">
        <v>1</v>
      </c>
      <c r="H28" s="7">
        <v>0</v>
      </c>
      <c r="I28" s="14">
        <f t="shared" si="6"/>
        <v>556</v>
      </c>
      <c r="J28" s="22">
        <f t="shared" si="7"/>
        <v>37.083333333333336</v>
      </c>
      <c r="K28" s="26" t="s">
        <v>110</v>
      </c>
    </row>
    <row r="29" spans="1:17" x14ac:dyDescent="0.2">
      <c r="A29" s="3" t="s">
        <v>71</v>
      </c>
      <c r="B29" s="95" t="s">
        <v>12</v>
      </c>
      <c r="C29" s="6">
        <v>3404</v>
      </c>
      <c r="D29" s="6">
        <f>72+68+68+72+144+72</f>
        <v>496</v>
      </c>
      <c r="E29" s="6">
        <v>1572</v>
      </c>
      <c r="F29" s="18">
        <f t="shared" si="5"/>
        <v>5472</v>
      </c>
      <c r="G29" s="7">
        <v>93</v>
      </c>
      <c r="H29" s="7">
        <v>0</v>
      </c>
      <c r="I29" s="14">
        <f t="shared" si="6"/>
        <v>5565</v>
      </c>
      <c r="J29" s="22">
        <f t="shared" si="7"/>
        <v>372.55</v>
      </c>
      <c r="K29" s="26" t="s">
        <v>110</v>
      </c>
    </row>
    <row r="30" spans="1:17" x14ac:dyDescent="0.2">
      <c r="A30" s="4" t="s">
        <v>165</v>
      </c>
      <c r="B30" s="96" t="s">
        <v>120</v>
      </c>
      <c r="C30" s="8">
        <v>528</v>
      </c>
      <c r="D30" s="8">
        <f>144+72</f>
        <v>216</v>
      </c>
      <c r="E30" s="8">
        <v>468</v>
      </c>
      <c r="F30" s="19">
        <f t="shared" si="5"/>
        <v>1212</v>
      </c>
      <c r="G30" s="9">
        <v>0</v>
      </c>
      <c r="H30" s="9">
        <v>0</v>
      </c>
      <c r="I30" s="15">
        <f t="shared" si="6"/>
        <v>1212</v>
      </c>
      <c r="J30" s="22">
        <f t="shared" si="7"/>
        <v>80.8</v>
      </c>
      <c r="K30" s="26" t="s">
        <v>110</v>
      </c>
      <c r="Q30" s="68" t="s">
        <v>252</v>
      </c>
    </row>
    <row r="31" spans="1:17" x14ac:dyDescent="0.2">
      <c r="A31" s="3"/>
      <c r="B31" s="95" t="s">
        <v>164</v>
      </c>
      <c r="C31" s="6">
        <v>212</v>
      </c>
      <c r="D31" s="6">
        <v>72</v>
      </c>
      <c r="E31" s="6">
        <v>148</v>
      </c>
      <c r="F31" s="18">
        <f t="shared" si="5"/>
        <v>432</v>
      </c>
      <c r="G31" s="7">
        <v>0</v>
      </c>
      <c r="H31" s="7">
        <v>0</v>
      </c>
      <c r="I31" s="14">
        <f t="shared" si="6"/>
        <v>432</v>
      </c>
      <c r="J31" s="22">
        <f t="shared" si="7"/>
        <v>28.8</v>
      </c>
    </row>
    <row r="32" spans="1:17" x14ac:dyDescent="0.2">
      <c r="A32" s="3" t="s">
        <v>69</v>
      </c>
      <c r="B32" s="95" t="s">
        <v>13</v>
      </c>
      <c r="C32" s="6">
        <v>236</v>
      </c>
      <c r="D32" s="6">
        <v>144</v>
      </c>
      <c r="E32" s="6">
        <v>44</v>
      </c>
      <c r="F32" s="18">
        <f t="shared" si="5"/>
        <v>424</v>
      </c>
      <c r="G32" s="7">
        <v>0</v>
      </c>
      <c r="H32" s="7">
        <v>0</v>
      </c>
      <c r="I32" s="14">
        <f t="shared" si="6"/>
        <v>424</v>
      </c>
      <c r="J32" s="22">
        <f t="shared" si="7"/>
        <v>28.266666666666666</v>
      </c>
      <c r="K32" s="26" t="s">
        <v>110</v>
      </c>
    </row>
    <row r="33" spans="1:11" x14ac:dyDescent="0.2">
      <c r="A33" s="3"/>
      <c r="B33" s="95" t="s">
        <v>137</v>
      </c>
      <c r="C33" s="6">
        <v>28</v>
      </c>
      <c r="D33" s="6">
        <v>0</v>
      </c>
      <c r="E33" s="6">
        <v>0</v>
      </c>
      <c r="F33" s="18">
        <f t="shared" si="5"/>
        <v>28</v>
      </c>
      <c r="G33" s="7">
        <v>0</v>
      </c>
      <c r="H33" s="7">
        <v>0</v>
      </c>
      <c r="I33" s="14">
        <f t="shared" si="6"/>
        <v>28</v>
      </c>
      <c r="J33" s="22">
        <f t="shared" si="7"/>
        <v>1.8666666666666667</v>
      </c>
    </row>
    <row r="34" spans="1:11" x14ac:dyDescent="0.2">
      <c r="A34" s="3" t="s">
        <v>68</v>
      </c>
      <c r="B34" s="95" t="s">
        <v>17</v>
      </c>
      <c r="C34" s="6">
        <v>72</v>
      </c>
      <c r="D34" s="6">
        <v>0</v>
      </c>
      <c r="E34" s="6">
        <v>0</v>
      </c>
      <c r="F34" s="18">
        <f t="shared" si="5"/>
        <v>72</v>
      </c>
      <c r="G34" s="7">
        <v>0</v>
      </c>
      <c r="H34" s="7">
        <v>0</v>
      </c>
      <c r="I34" s="14">
        <f t="shared" si="6"/>
        <v>72</v>
      </c>
      <c r="J34" s="22">
        <f t="shared" si="7"/>
        <v>4.8</v>
      </c>
      <c r="K34" s="26" t="s">
        <v>110</v>
      </c>
    </row>
    <row r="35" spans="1:11" x14ac:dyDescent="0.2">
      <c r="A35" s="4" t="s">
        <v>100</v>
      </c>
      <c r="B35" s="96" t="s">
        <v>18</v>
      </c>
      <c r="C35" s="8">
        <v>3700</v>
      </c>
      <c r="D35" s="8">
        <f>144+144+208+144</f>
        <v>640</v>
      </c>
      <c r="E35" s="8">
        <v>800</v>
      </c>
      <c r="F35" s="19">
        <f t="shared" si="5"/>
        <v>5140</v>
      </c>
      <c r="G35" s="9">
        <v>66</v>
      </c>
      <c r="H35" s="9">
        <v>0</v>
      </c>
      <c r="I35" s="15">
        <f t="shared" si="6"/>
        <v>5206</v>
      </c>
      <c r="J35" s="22">
        <f t="shared" si="7"/>
        <v>348.16666666666669</v>
      </c>
      <c r="K35" s="26" t="s">
        <v>110</v>
      </c>
    </row>
    <row r="36" spans="1:11" x14ac:dyDescent="0.2">
      <c r="A36" s="3" t="s">
        <v>72</v>
      </c>
      <c r="B36" s="95" t="s">
        <v>19</v>
      </c>
      <c r="C36" s="6">
        <v>199</v>
      </c>
      <c r="D36" s="6">
        <v>72</v>
      </c>
      <c r="E36" s="6">
        <v>238</v>
      </c>
      <c r="F36" s="18">
        <f t="shared" si="5"/>
        <v>509</v>
      </c>
      <c r="G36" s="7">
        <v>0</v>
      </c>
      <c r="H36" s="7">
        <v>3</v>
      </c>
      <c r="I36" s="14">
        <f t="shared" si="6"/>
        <v>512</v>
      </c>
      <c r="J36" s="22">
        <f t="shared" si="7"/>
        <v>33.93333333333333</v>
      </c>
      <c r="K36" s="26" t="s">
        <v>110</v>
      </c>
    </row>
    <row r="37" spans="1:11" hidden="1" x14ac:dyDescent="0.2">
      <c r="A37" s="3"/>
      <c r="B37" s="95" t="s">
        <v>135</v>
      </c>
      <c r="C37" s="6"/>
      <c r="D37" s="6"/>
      <c r="E37" s="6"/>
      <c r="F37" s="18">
        <f t="shared" si="5"/>
        <v>0</v>
      </c>
      <c r="G37" s="7">
        <v>0</v>
      </c>
      <c r="H37" s="7">
        <v>0</v>
      </c>
      <c r="I37" s="14">
        <f t="shared" si="6"/>
        <v>0</v>
      </c>
      <c r="J37" s="22">
        <f t="shared" si="7"/>
        <v>0</v>
      </c>
    </row>
    <row r="38" spans="1:11" x14ac:dyDescent="0.2">
      <c r="A38" s="3"/>
      <c r="B38" s="95" t="s">
        <v>132</v>
      </c>
      <c r="C38" s="6">
        <v>76</v>
      </c>
      <c r="D38" s="6">
        <v>0</v>
      </c>
      <c r="E38" s="6">
        <v>0</v>
      </c>
      <c r="F38" s="18">
        <f t="shared" si="5"/>
        <v>76</v>
      </c>
      <c r="G38" s="7">
        <v>0</v>
      </c>
      <c r="H38" s="7">
        <v>0</v>
      </c>
      <c r="I38" s="14">
        <f t="shared" si="6"/>
        <v>76</v>
      </c>
      <c r="J38" s="22">
        <f t="shared" si="7"/>
        <v>5.0666666666666664</v>
      </c>
    </row>
    <row r="39" spans="1:11" x14ac:dyDescent="0.2">
      <c r="A39" s="3"/>
      <c r="B39" s="95" t="s">
        <v>159</v>
      </c>
      <c r="C39" s="6">
        <v>44</v>
      </c>
      <c r="D39" s="6">
        <v>0</v>
      </c>
      <c r="E39" s="6">
        <v>0</v>
      </c>
      <c r="F39" s="18">
        <f t="shared" si="5"/>
        <v>44</v>
      </c>
      <c r="G39" s="7">
        <v>0</v>
      </c>
      <c r="H39" s="7">
        <v>0</v>
      </c>
      <c r="I39" s="14">
        <f t="shared" si="6"/>
        <v>44</v>
      </c>
      <c r="J39" s="22">
        <f t="shared" si="7"/>
        <v>2.9333333333333331</v>
      </c>
    </row>
    <row r="40" spans="1:11" x14ac:dyDescent="0.2">
      <c r="A40" s="3" t="s">
        <v>66</v>
      </c>
      <c r="B40" s="95" t="s">
        <v>22</v>
      </c>
      <c r="C40" s="6">
        <v>0</v>
      </c>
      <c r="D40" s="6">
        <v>0</v>
      </c>
      <c r="E40" s="6">
        <v>2</v>
      </c>
      <c r="F40" s="18">
        <f t="shared" si="5"/>
        <v>2</v>
      </c>
      <c r="G40" s="7">
        <v>0</v>
      </c>
      <c r="H40" s="7">
        <v>0</v>
      </c>
      <c r="I40" s="14">
        <f t="shared" si="6"/>
        <v>2</v>
      </c>
      <c r="J40" s="22">
        <f t="shared" si="7"/>
        <v>0.13333333333333333</v>
      </c>
      <c r="K40" s="26" t="s">
        <v>110</v>
      </c>
    </row>
    <row r="41" spans="1:11" x14ac:dyDescent="0.2">
      <c r="A41" s="4" t="s">
        <v>91</v>
      </c>
      <c r="B41" s="96" t="s">
        <v>23</v>
      </c>
      <c r="C41" s="8">
        <v>499</v>
      </c>
      <c r="D41" s="8">
        <v>72</v>
      </c>
      <c r="E41" s="8">
        <v>118</v>
      </c>
      <c r="F41" s="19">
        <f t="shared" si="5"/>
        <v>689</v>
      </c>
      <c r="G41" s="9">
        <v>0</v>
      </c>
      <c r="H41" s="9">
        <v>0</v>
      </c>
      <c r="I41" s="15">
        <f t="shared" si="6"/>
        <v>689</v>
      </c>
      <c r="J41" s="22">
        <v>0</v>
      </c>
      <c r="K41" s="26" t="s">
        <v>110</v>
      </c>
    </row>
    <row r="42" spans="1:11" x14ac:dyDescent="0.2">
      <c r="A42" s="3" t="s">
        <v>92</v>
      </c>
      <c r="B42" s="95" t="s">
        <v>24</v>
      </c>
      <c r="C42" s="6">
        <v>226</v>
      </c>
      <c r="D42" s="6">
        <v>0</v>
      </c>
      <c r="E42" s="6">
        <v>74</v>
      </c>
      <c r="F42" s="18">
        <f t="shared" si="5"/>
        <v>300</v>
      </c>
      <c r="G42" s="7">
        <v>0</v>
      </c>
      <c r="H42" s="7">
        <v>0</v>
      </c>
      <c r="I42" s="14">
        <f>SUM(F42:H42)</f>
        <v>300</v>
      </c>
      <c r="J42" s="22">
        <f>+(F42/15)+(G42/12)</f>
        <v>20</v>
      </c>
      <c r="K42" s="26" t="s">
        <v>110</v>
      </c>
    </row>
    <row r="43" spans="1:11" x14ac:dyDescent="0.2">
      <c r="A43" s="3"/>
      <c r="B43" s="95" t="s">
        <v>124</v>
      </c>
      <c r="C43" s="6">
        <v>0</v>
      </c>
      <c r="D43" s="6">
        <v>0</v>
      </c>
      <c r="E43" s="6">
        <v>46</v>
      </c>
      <c r="F43" s="18">
        <f t="shared" si="5"/>
        <v>46</v>
      </c>
      <c r="G43" s="7">
        <v>0</v>
      </c>
      <c r="H43" s="7">
        <v>0</v>
      </c>
      <c r="I43" s="14">
        <f t="shared" si="6"/>
        <v>46</v>
      </c>
      <c r="J43" s="22">
        <f t="shared" si="7"/>
        <v>3.0666666666666669</v>
      </c>
    </row>
    <row r="44" spans="1:11" x14ac:dyDescent="0.2">
      <c r="A44" s="3"/>
      <c r="B44" s="95" t="s">
        <v>247</v>
      </c>
      <c r="C44" s="6">
        <v>9</v>
      </c>
      <c r="D44" s="6">
        <v>0</v>
      </c>
      <c r="E44" s="6">
        <v>0</v>
      </c>
      <c r="F44" s="18">
        <f t="shared" si="5"/>
        <v>9</v>
      </c>
      <c r="G44" s="7">
        <v>0</v>
      </c>
      <c r="H44" s="7">
        <v>0</v>
      </c>
      <c r="I44" s="14">
        <f t="shared" si="6"/>
        <v>9</v>
      </c>
      <c r="J44" s="22">
        <f t="shared" si="7"/>
        <v>0.6</v>
      </c>
    </row>
    <row r="45" spans="1:11" x14ac:dyDescent="0.2">
      <c r="A45" s="4"/>
      <c r="B45" s="96" t="s">
        <v>160</v>
      </c>
      <c r="C45" s="8">
        <v>63</v>
      </c>
      <c r="D45" s="8">
        <v>0</v>
      </c>
      <c r="E45" s="8">
        <v>52</v>
      </c>
      <c r="F45" s="19">
        <f t="shared" si="5"/>
        <v>115</v>
      </c>
      <c r="G45" s="9">
        <v>0</v>
      </c>
      <c r="H45" s="9">
        <v>0</v>
      </c>
      <c r="I45" s="15">
        <f t="shared" si="6"/>
        <v>115</v>
      </c>
      <c r="J45" s="22">
        <f t="shared" si="7"/>
        <v>7.666666666666667</v>
      </c>
    </row>
    <row r="46" spans="1:11" x14ac:dyDescent="0.2">
      <c r="A46" s="3" t="s">
        <v>77</v>
      </c>
      <c r="B46" s="95" t="s">
        <v>25</v>
      </c>
      <c r="C46" s="6">
        <v>876</v>
      </c>
      <c r="D46" s="6">
        <f>136+144</f>
        <v>280</v>
      </c>
      <c r="E46" s="6">
        <v>200</v>
      </c>
      <c r="F46" s="18">
        <f t="shared" si="5"/>
        <v>1356</v>
      </c>
      <c r="G46" s="7">
        <v>0</v>
      </c>
      <c r="H46" s="7">
        <v>0</v>
      </c>
      <c r="I46" s="14">
        <f t="shared" si="6"/>
        <v>1356</v>
      </c>
      <c r="J46" s="22">
        <f t="shared" si="7"/>
        <v>90.4</v>
      </c>
      <c r="K46" s="26" t="s">
        <v>110</v>
      </c>
    </row>
    <row r="47" spans="1:11" x14ac:dyDescent="0.2">
      <c r="A47" s="3" t="s">
        <v>86</v>
      </c>
      <c r="B47" s="95" t="s">
        <v>28</v>
      </c>
      <c r="C47" s="6">
        <v>724</v>
      </c>
      <c r="D47" s="6">
        <v>0</v>
      </c>
      <c r="E47" s="6">
        <v>413</v>
      </c>
      <c r="F47" s="18">
        <f t="shared" si="5"/>
        <v>1137</v>
      </c>
      <c r="G47" s="7">
        <v>0</v>
      </c>
      <c r="H47" s="7">
        <v>0</v>
      </c>
      <c r="I47" s="14">
        <f t="shared" si="6"/>
        <v>1137</v>
      </c>
      <c r="J47" s="22">
        <f t="shared" si="7"/>
        <v>75.8</v>
      </c>
      <c r="K47" s="26" t="s">
        <v>110</v>
      </c>
    </row>
    <row r="48" spans="1:11" x14ac:dyDescent="0.2">
      <c r="A48" s="3" t="s">
        <v>81</v>
      </c>
      <c r="B48" s="95" t="s">
        <v>29</v>
      </c>
      <c r="C48" s="6">
        <v>2740</v>
      </c>
      <c r="D48" s="6">
        <v>0</v>
      </c>
      <c r="E48" s="6">
        <v>2440</v>
      </c>
      <c r="F48" s="18">
        <f t="shared" si="5"/>
        <v>5180</v>
      </c>
      <c r="G48" s="7">
        <v>0</v>
      </c>
      <c r="H48" s="7">
        <v>0</v>
      </c>
      <c r="I48" s="14">
        <f t="shared" si="6"/>
        <v>5180</v>
      </c>
      <c r="J48" s="145"/>
      <c r="K48" s="26" t="s">
        <v>110</v>
      </c>
    </row>
    <row r="49" spans="1:12" hidden="1" x14ac:dyDescent="0.2">
      <c r="A49" s="3" t="s">
        <v>67</v>
      </c>
      <c r="B49" s="95" t="s">
        <v>31</v>
      </c>
      <c r="C49" s="6"/>
      <c r="D49" s="6"/>
      <c r="E49" s="6"/>
      <c r="F49" s="18">
        <f t="shared" si="5"/>
        <v>0</v>
      </c>
      <c r="G49" s="7"/>
      <c r="H49" s="7">
        <v>0</v>
      </c>
      <c r="I49" s="14">
        <f t="shared" si="6"/>
        <v>0</v>
      </c>
      <c r="J49" s="22">
        <f t="shared" si="7"/>
        <v>0</v>
      </c>
      <c r="K49" s="26" t="s">
        <v>110</v>
      </c>
    </row>
    <row r="50" spans="1:12" ht="12.75" hidden="1" customHeight="1" x14ac:dyDescent="0.2">
      <c r="A50" s="3" t="s">
        <v>103</v>
      </c>
      <c r="B50" s="95" t="s">
        <v>33</v>
      </c>
      <c r="C50" s="6"/>
      <c r="D50" s="6"/>
      <c r="E50" s="6"/>
      <c r="F50" s="18">
        <f t="shared" si="5"/>
        <v>0</v>
      </c>
      <c r="G50" s="7"/>
      <c r="H50" s="7">
        <v>0</v>
      </c>
      <c r="I50" s="14">
        <f t="shared" si="6"/>
        <v>0</v>
      </c>
      <c r="J50" s="22">
        <f t="shared" si="7"/>
        <v>0</v>
      </c>
      <c r="K50" s="26" t="s">
        <v>110</v>
      </c>
    </row>
    <row r="51" spans="1:12" x14ac:dyDescent="0.2">
      <c r="A51" s="4" t="s">
        <v>87</v>
      </c>
      <c r="B51" s="96" t="s">
        <v>34</v>
      </c>
      <c r="C51" s="8">
        <v>1200</v>
      </c>
      <c r="D51" s="8">
        <v>0</v>
      </c>
      <c r="E51" s="8">
        <v>420</v>
      </c>
      <c r="F51" s="19">
        <f t="shared" si="5"/>
        <v>1620</v>
      </c>
      <c r="G51" s="9">
        <v>0</v>
      </c>
      <c r="H51" s="9">
        <v>0</v>
      </c>
      <c r="I51" s="15">
        <f t="shared" si="6"/>
        <v>1620</v>
      </c>
      <c r="J51" s="22">
        <f t="shared" si="7"/>
        <v>108</v>
      </c>
      <c r="K51" s="26" t="s">
        <v>110</v>
      </c>
    </row>
    <row r="52" spans="1:12" x14ac:dyDescent="0.2">
      <c r="A52" s="3" t="s">
        <v>70</v>
      </c>
      <c r="B52" s="95" t="s">
        <v>35</v>
      </c>
      <c r="C52" s="6">
        <v>728</v>
      </c>
      <c r="D52" s="6">
        <v>72</v>
      </c>
      <c r="E52" s="6">
        <v>277</v>
      </c>
      <c r="F52" s="18">
        <f t="shared" si="5"/>
        <v>1077</v>
      </c>
      <c r="G52" s="7">
        <v>0</v>
      </c>
      <c r="H52" s="7">
        <v>0</v>
      </c>
      <c r="I52" s="14">
        <f t="shared" si="6"/>
        <v>1077</v>
      </c>
      <c r="J52" s="22">
        <f t="shared" si="7"/>
        <v>71.8</v>
      </c>
      <c r="K52" s="26" t="s">
        <v>110</v>
      </c>
    </row>
    <row r="53" spans="1:12" x14ac:dyDescent="0.2">
      <c r="A53" s="27" t="s">
        <v>89</v>
      </c>
      <c r="B53" s="96" t="s">
        <v>46</v>
      </c>
      <c r="C53" s="8">
        <v>268</v>
      </c>
      <c r="D53" s="8">
        <v>0</v>
      </c>
      <c r="E53" s="8">
        <v>222</v>
      </c>
      <c r="F53" s="19">
        <f t="shared" si="5"/>
        <v>490</v>
      </c>
      <c r="G53" s="9">
        <v>0</v>
      </c>
      <c r="H53" s="9">
        <v>0</v>
      </c>
      <c r="I53" s="15">
        <f t="shared" si="6"/>
        <v>490</v>
      </c>
      <c r="J53" s="22">
        <f t="shared" si="7"/>
        <v>32.666666666666664</v>
      </c>
      <c r="K53" s="26" t="s">
        <v>110</v>
      </c>
    </row>
    <row r="54" spans="1:12" ht="12.75" customHeight="1" x14ac:dyDescent="0.2">
      <c r="A54" s="108" t="s">
        <v>114</v>
      </c>
      <c r="B54" s="109"/>
      <c r="C54" s="75">
        <f t="shared" ref="C54:I54" si="8">SUM(C21:C53)</f>
        <v>22711</v>
      </c>
      <c r="D54" s="75">
        <f t="shared" si="8"/>
        <v>2200</v>
      </c>
      <c r="E54" s="75">
        <f t="shared" si="8"/>
        <v>10263</v>
      </c>
      <c r="F54" s="76">
        <f t="shared" si="8"/>
        <v>35174</v>
      </c>
      <c r="G54" s="75">
        <f t="shared" si="8"/>
        <v>403</v>
      </c>
      <c r="H54" s="75">
        <f t="shared" si="8"/>
        <v>3</v>
      </c>
      <c r="I54" s="77">
        <f t="shared" si="8"/>
        <v>35580</v>
      </c>
      <c r="J54" s="22"/>
      <c r="L54" s="127"/>
    </row>
    <row r="55" spans="1:12" x14ac:dyDescent="0.2">
      <c r="A55" s="110" t="s">
        <v>115</v>
      </c>
      <c r="B55" s="111"/>
      <c r="C55" s="112"/>
      <c r="D55" s="112"/>
      <c r="E55" s="112"/>
      <c r="F55" s="112"/>
      <c r="G55" s="112"/>
      <c r="H55" s="112"/>
      <c r="I55" s="113"/>
      <c r="J55" s="22">
        <f>+(F8/15)+(G8/12)</f>
        <v>20.25</v>
      </c>
    </row>
    <row r="56" spans="1:12" x14ac:dyDescent="0.2">
      <c r="A56" s="35" t="s">
        <v>73</v>
      </c>
      <c r="B56" s="94" t="s">
        <v>6</v>
      </c>
      <c r="C56" s="5">
        <v>4990</v>
      </c>
      <c r="D56" s="5">
        <f>140+72</f>
        <v>212</v>
      </c>
      <c r="E56" s="5">
        <v>940</v>
      </c>
      <c r="F56" s="17">
        <f t="shared" ref="F56:F66" si="9">+E56+D56+C56</f>
        <v>6142</v>
      </c>
      <c r="G56" s="5">
        <v>111</v>
      </c>
      <c r="H56" s="5">
        <v>0</v>
      </c>
      <c r="I56" s="13">
        <f t="shared" ref="I56:I66" si="10">SUM(F56:H56)</f>
        <v>6253</v>
      </c>
      <c r="J56" s="22">
        <f>+(F12/15)+(G12/12)</f>
        <v>20.2</v>
      </c>
      <c r="K56" s="26" t="s">
        <v>111</v>
      </c>
    </row>
    <row r="57" spans="1:12" x14ac:dyDescent="0.2">
      <c r="A57" s="3" t="s">
        <v>78</v>
      </c>
      <c r="B57" s="95" t="s">
        <v>8</v>
      </c>
      <c r="C57" s="6">
        <v>2289</v>
      </c>
      <c r="D57" s="6">
        <v>72</v>
      </c>
      <c r="E57" s="6">
        <v>281</v>
      </c>
      <c r="F57" s="18">
        <f t="shared" si="9"/>
        <v>2642</v>
      </c>
      <c r="G57" s="7">
        <v>0</v>
      </c>
      <c r="H57" s="7">
        <v>0</v>
      </c>
      <c r="I57" s="14">
        <f t="shared" si="10"/>
        <v>2642</v>
      </c>
      <c r="J57" s="22">
        <f>+(F58/15)+(G58/12)</f>
        <v>121.6</v>
      </c>
      <c r="K57" s="26" t="s">
        <v>111</v>
      </c>
    </row>
    <row r="58" spans="1:12" x14ac:dyDescent="0.2">
      <c r="A58" s="3" t="s">
        <v>104</v>
      </c>
      <c r="B58" s="95" t="s">
        <v>9</v>
      </c>
      <c r="C58" s="6">
        <v>1088</v>
      </c>
      <c r="D58" s="6">
        <v>0</v>
      </c>
      <c r="E58" s="6">
        <v>736</v>
      </c>
      <c r="F58" s="18">
        <f t="shared" si="9"/>
        <v>1824</v>
      </c>
      <c r="G58" s="7">
        <v>0</v>
      </c>
      <c r="H58" s="7">
        <v>0</v>
      </c>
      <c r="I58" s="14">
        <f t="shared" si="10"/>
        <v>1824</v>
      </c>
      <c r="J58" s="22">
        <f>+(F61/15)+(G61/12)</f>
        <v>204.25</v>
      </c>
      <c r="K58" s="26" t="s">
        <v>111</v>
      </c>
    </row>
    <row r="59" spans="1:12" x14ac:dyDescent="0.2">
      <c r="A59" s="144">
        <v>30.700099999999999</v>
      </c>
      <c r="B59" s="96" t="s">
        <v>163</v>
      </c>
      <c r="C59" s="8">
        <v>0</v>
      </c>
      <c r="D59" s="8">
        <v>0</v>
      </c>
      <c r="E59" s="8">
        <v>18</v>
      </c>
      <c r="F59" s="19">
        <f t="shared" si="9"/>
        <v>18</v>
      </c>
      <c r="G59" s="9">
        <v>0</v>
      </c>
      <c r="H59" s="9">
        <v>0</v>
      </c>
      <c r="I59" s="15">
        <f t="shared" si="10"/>
        <v>18</v>
      </c>
      <c r="J59" s="22"/>
    </row>
    <row r="60" spans="1:12" hidden="1" x14ac:dyDescent="0.2">
      <c r="A60" s="21">
        <v>26.130099999999999</v>
      </c>
      <c r="B60" s="95" t="s">
        <v>122</v>
      </c>
      <c r="C60" s="6"/>
      <c r="D60" s="6"/>
      <c r="E60" s="6"/>
      <c r="F60" s="18">
        <f t="shared" si="9"/>
        <v>0</v>
      </c>
      <c r="G60" s="7">
        <v>0</v>
      </c>
      <c r="H60" s="7">
        <v>0</v>
      </c>
      <c r="I60" s="14">
        <f t="shared" si="10"/>
        <v>0</v>
      </c>
      <c r="J60" s="22"/>
    </row>
    <row r="61" spans="1:12" x14ac:dyDescent="0.2">
      <c r="A61" s="3" t="s">
        <v>85</v>
      </c>
      <c r="B61" s="95" t="s">
        <v>15</v>
      </c>
      <c r="C61" s="6">
        <v>2362</v>
      </c>
      <c r="D61" s="6">
        <v>144</v>
      </c>
      <c r="E61" s="6">
        <v>489</v>
      </c>
      <c r="F61" s="18">
        <f t="shared" si="9"/>
        <v>2995</v>
      </c>
      <c r="G61" s="7">
        <v>55</v>
      </c>
      <c r="H61" s="7">
        <v>0</v>
      </c>
      <c r="I61" s="14">
        <f t="shared" si="10"/>
        <v>3050</v>
      </c>
      <c r="J61" s="22">
        <f t="shared" ref="J61" si="11">+(F63/15)+(G63/12)</f>
        <v>410.18333333333334</v>
      </c>
      <c r="K61" s="26" t="s">
        <v>111</v>
      </c>
    </row>
    <row r="62" spans="1:12" x14ac:dyDescent="0.2">
      <c r="A62" s="3" t="s">
        <v>79</v>
      </c>
      <c r="B62" s="95" t="s">
        <v>16</v>
      </c>
      <c r="C62" s="6">
        <v>598</v>
      </c>
      <c r="D62" s="6">
        <v>0</v>
      </c>
      <c r="E62" s="6">
        <v>42</v>
      </c>
      <c r="F62" s="18">
        <f t="shared" si="9"/>
        <v>640</v>
      </c>
      <c r="G62" s="7">
        <v>0</v>
      </c>
      <c r="H62" s="7">
        <v>0</v>
      </c>
      <c r="I62" s="14">
        <f t="shared" si="10"/>
        <v>640</v>
      </c>
      <c r="J62" s="22">
        <f>+(F16/15)+(G16/12)</f>
        <v>152.15</v>
      </c>
      <c r="K62" s="26" t="s">
        <v>111</v>
      </c>
    </row>
    <row r="63" spans="1:12" x14ac:dyDescent="0.2">
      <c r="A63" s="3" t="s">
        <v>74</v>
      </c>
      <c r="B63" s="95" t="s">
        <v>20</v>
      </c>
      <c r="C63" s="6">
        <v>5564</v>
      </c>
      <c r="D63" s="6">
        <v>0</v>
      </c>
      <c r="E63" s="6">
        <v>570</v>
      </c>
      <c r="F63" s="18">
        <f t="shared" si="9"/>
        <v>6134</v>
      </c>
      <c r="G63" s="7">
        <v>15</v>
      </c>
      <c r="H63" s="7">
        <v>0</v>
      </c>
      <c r="I63" s="14">
        <f t="shared" si="10"/>
        <v>6149</v>
      </c>
      <c r="J63" s="22">
        <f>+(F64/15)+(G64/12)</f>
        <v>83.666666666666671</v>
      </c>
      <c r="K63" s="26" t="s">
        <v>111</v>
      </c>
    </row>
    <row r="64" spans="1:12" x14ac:dyDescent="0.2">
      <c r="A64" s="4" t="s">
        <v>80</v>
      </c>
      <c r="B64" s="96" t="s">
        <v>27</v>
      </c>
      <c r="C64" s="8">
        <v>1120</v>
      </c>
      <c r="D64" s="8">
        <v>0</v>
      </c>
      <c r="E64" s="8">
        <v>135</v>
      </c>
      <c r="F64" s="19">
        <f t="shared" si="9"/>
        <v>1255</v>
      </c>
      <c r="G64" s="9">
        <v>0</v>
      </c>
      <c r="H64" s="9">
        <v>0</v>
      </c>
      <c r="I64" s="15">
        <f t="shared" si="10"/>
        <v>1255</v>
      </c>
      <c r="J64" s="22">
        <f>+(F17/15)+(G17/12)</f>
        <v>536.6</v>
      </c>
      <c r="K64" s="26" t="s">
        <v>111</v>
      </c>
    </row>
    <row r="65" spans="1:13" x14ac:dyDescent="0.2">
      <c r="A65" s="3" t="s">
        <v>65</v>
      </c>
      <c r="B65" s="95" t="s">
        <v>40</v>
      </c>
      <c r="C65" s="6">
        <v>75</v>
      </c>
      <c r="D65" s="6">
        <v>0</v>
      </c>
      <c r="E65" s="6">
        <v>0</v>
      </c>
      <c r="F65" s="18">
        <f t="shared" si="9"/>
        <v>75</v>
      </c>
      <c r="G65" s="7">
        <v>0</v>
      </c>
      <c r="H65" s="7">
        <v>0</v>
      </c>
      <c r="I65" s="14">
        <f>SUM(F65:H65)</f>
        <v>75</v>
      </c>
      <c r="J65" s="22"/>
      <c r="K65" s="26" t="s">
        <v>111</v>
      </c>
    </row>
    <row r="66" spans="1:13" x14ac:dyDescent="0.2">
      <c r="A66" s="4" t="s">
        <v>152</v>
      </c>
      <c r="B66" s="96" t="s">
        <v>136</v>
      </c>
      <c r="C66" s="8">
        <v>232</v>
      </c>
      <c r="D66" s="8">
        <v>0</v>
      </c>
      <c r="E66" s="8">
        <v>75</v>
      </c>
      <c r="F66" s="19">
        <f t="shared" si="9"/>
        <v>307</v>
      </c>
      <c r="G66" s="9">
        <v>0</v>
      </c>
      <c r="H66" s="9">
        <v>0</v>
      </c>
      <c r="I66" s="15">
        <f t="shared" si="10"/>
        <v>307</v>
      </c>
      <c r="J66" s="22"/>
    </row>
    <row r="67" spans="1:13" x14ac:dyDescent="0.2">
      <c r="A67" s="114" t="s">
        <v>116</v>
      </c>
      <c r="B67" s="115"/>
      <c r="C67" s="39">
        <f>SUM(C56:C66)</f>
        <v>18318</v>
      </c>
      <c r="D67" s="39">
        <f>SUM(D56:D66)</f>
        <v>428</v>
      </c>
      <c r="E67" s="39">
        <f t="shared" ref="E67:I67" si="12">SUM(E56:E66)</f>
        <v>3286</v>
      </c>
      <c r="F67" s="39">
        <f t="shared" si="12"/>
        <v>22032</v>
      </c>
      <c r="G67" s="40">
        <f t="shared" si="12"/>
        <v>181</v>
      </c>
      <c r="H67" s="40">
        <f t="shared" si="12"/>
        <v>0</v>
      </c>
      <c r="I67" s="41">
        <f t="shared" si="12"/>
        <v>22213</v>
      </c>
      <c r="J67" s="22">
        <f>+(F70/15)+(G70/12)</f>
        <v>23</v>
      </c>
      <c r="L67" s="127"/>
    </row>
    <row r="68" spans="1:13" x14ac:dyDescent="0.2">
      <c r="A68" s="116" t="s">
        <v>117</v>
      </c>
      <c r="B68" s="117"/>
      <c r="C68" s="118"/>
      <c r="D68" s="118"/>
      <c r="E68" s="118"/>
      <c r="F68" s="118"/>
      <c r="G68" s="118"/>
      <c r="H68" s="118"/>
      <c r="I68" s="119"/>
      <c r="J68" s="22">
        <f>+(F71/15)+(G71/12)</f>
        <v>142.75</v>
      </c>
    </row>
    <row r="69" spans="1:13" x14ac:dyDescent="0.2">
      <c r="A69" s="3" t="s">
        <v>54</v>
      </c>
      <c r="B69" s="95" t="s">
        <v>3</v>
      </c>
      <c r="C69" s="6">
        <v>1596</v>
      </c>
      <c r="D69" s="6">
        <v>0</v>
      </c>
      <c r="E69" s="6">
        <v>1285</v>
      </c>
      <c r="F69" s="18">
        <f t="shared" ref="F69:F76" si="13">+E69+D69+C69</f>
        <v>2881</v>
      </c>
      <c r="G69" s="6">
        <v>96</v>
      </c>
      <c r="H69" s="6">
        <v>0</v>
      </c>
      <c r="I69" s="14">
        <f t="shared" ref="I69:I76" si="14">SUM(F69:H69)</f>
        <v>2977</v>
      </c>
      <c r="J69" s="22">
        <f>+(F73/15)+(G73/12)</f>
        <v>204.96666666666667</v>
      </c>
      <c r="K69" s="26" t="s">
        <v>109</v>
      </c>
    </row>
    <row r="70" spans="1:13" x14ac:dyDescent="0.2">
      <c r="A70" s="3" t="s">
        <v>97</v>
      </c>
      <c r="B70" s="95" t="s">
        <v>7</v>
      </c>
      <c r="C70" s="6">
        <v>345</v>
      </c>
      <c r="D70" s="6">
        <v>0</v>
      </c>
      <c r="E70" s="6">
        <v>0</v>
      </c>
      <c r="F70" s="18">
        <f t="shared" si="13"/>
        <v>345</v>
      </c>
      <c r="G70" s="6">
        <v>0</v>
      </c>
      <c r="H70" s="6">
        <v>0</v>
      </c>
      <c r="I70" s="14">
        <f t="shared" si="14"/>
        <v>345</v>
      </c>
      <c r="J70" s="22">
        <f>+(F75/15)+(G75/12)</f>
        <v>136.9</v>
      </c>
      <c r="K70" s="26" t="s">
        <v>109</v>
      </c>
    </row>
    <row r="71" spans="1:13" x14ac:dyDescent="0.2">
      <c r="A71" s="3" t="s">
        <v>84</v>
      </c>
      <c r="B71" s="95" t="s">
        <v>11</v>
      </c>
      <c r="C71" s="6">
        <v>1746</v>
      </c>
      <c r="D71" s="6">
        <v>0</v>
      </c>
      <c r="E71" s="6">
        <v>279</v>
      </c>
      <c r="F71" s="18">
        <f t="shared" si="13"/>
        <v>2025</v>
      </c>
      <c r="G71" s="7">
        <v>93</v>
      </c>
      <c r="H71" s="7">
        <v>0</v>
      </c>
      <c r="I71" s="14">
        <f t="shared" si="14"/>
        <v>2118</v>
      </c>
      <c r="J71" s="22">
        <f>+(F76/15)+(G76/12)</f>
        <v>141.85</v>
      </c>
      <c r="K71" s="26" t="s">
        <v>109</v>
      </c>
    </row>
    <row r="72" spans="1:13" x14ac:dyDescent="0.2">
      <c r="A72" s="4" t="s">
        <v>99</v>
      </c>
      <c r="B72" s="96" t="s">
        <v>47</v>
      </c>
      <c r="C72" s="8">
        <v>296</v>
      </c>
      <c r="D72" s="8">
        <v>0</v>
      </c>
      <c r="E72" s="8">
        <v>1053</v>
      </c>
      <c r="F72" s="19">
        <f t="shared" si="13"/>
        <v>1349</v>
      </c>
      <c r="G72" s="9">
        <v>27</v>
      </c>
      <c r="H72" s="9">
        <v>0</v>
      </c>
      <c r="I72" s="15">
        <f t="shared" si="14"/>
        <v>1376</v>
      </c>
      <c r="J72" s="22"/>
      <c r="K72" s="26" t="s">
        <v>109</v>
      </c>
      <c r="M72" s="120"/>
    </row>
    <row r="73" spans="1:13" x14ac:dyDescent="0.2">
      <c r="A73" s="3" t="s">
        <v>57</v>
      </c>
      <c r="B73" s="95" t="s">
        <v>52</v>
      </c>
      <c r="C73" s="6">
        <v>1541</v>
      </c>
      <c r="D73" s="6">
        <v>140</v>
      </c>
      <c r="E73" s="6">
        <v>1266</v>
      </c>
      <c r="F73" s="18">
        <f t="shared" si="13"/>
        <v>2947</v>
      </c>
      <c r="G73" s="7">
        <v>102</v>
      </c>
      <c r="H73" s="7">
        <v>0</v>
      </c>
      <c r="I73" s="14">
        <f t="shared" si="14"/>
        <v>3049</v>
      </c>
      <c r="J73" s="22">
        <f>+(F80/15)+(G80/12)</f>
        <v>44.266666666666666</v>
      </c>
      <c r="K73" s="26" t="s">
        <v>109</v>
      </c>
      <c r="M73" s="120"/>
    </row>
    <row r="74" spans="1:13" hidden="1" x14ac:dyDescent="0.2">
      <c r="A74" s="3" t="s">
        <v>153</v>
      </c>
      <c r="B74" s="95" t="s">
        <v>125</v>
      </c>
      <c r="C74" s="6"/>
      <c r="D74" s="6"/>
      <c r="E74" s="6"/>
      <c r="F74" s="18">
        <f t="shared" si="13"/>
        <v>0</v>
      </c>
      <c r="G74" s="7"/>
      <c r="H74" s="7">
        <v>0</v>
      </c>
      <c r="I74" s="14">
        <f t="shared" si="14"/>
        <v>0</v>
      </c>
      <c r="J74" s="22"/>
      <c r="M74" s="120"/>
    </row>
    <row r="75" spans="1:13" x14ac:dyDescent="0.2">
      <c r="A75" s="3" t="s">
        <v>97</v>
      </c>
      <c r="B75" s="95" t="s">
        <v>49</v>
      </c>
      <c r="C75" s="6">
        <v>0</v>
      </c>
      <c r="D75" s="6">
        <v>0</v>
      </c>
      <c r="E75" s="6">
        <v>1911</v>
      </c>
      <c r="F75" s="18">
        <f t="shared" si="13"/>
        <v>1911</v>
      </c>
      <c r="G75" s="7">
        <v>114</v>
      </c>
      <c r="H75" s="7">
        <v>0</v>
      </c>
      <c r="I75" s="14">
        <f t="shared" si="14"/>
        <v>2025</v>
      </c>
      <c r="J75" s="22">
        <f>+(F81/15)+(G81/12)</f>
        <v>11.2</v>
      </c>
      <c r="K75" s="26" t="s">
        <v>109</v>
      </c>
      <c r="M75" s="120"/>
    </row>
    <row r="76" spans="1:13" x14ac:dyDescent="0.2">
      <c r="A76" s="4" t="s">
        <v>98</v>
      </c>
      <c r="B76" s="96" t="s">
        <v>48</v>
      </c>
      <c r="C76" s="8">
        <v>0</v>
      </c>
      <c r="D76" s="8">
        <v>0</v>
      </c>
      <c r="E76" s="8">
        <v>1989</v>
      </c>
      <c r="F76" s="19">
        <f t="shared" si="13"/>
        <v>1989</v>
      </c>
      <c r="G76" s="9">
        <v>111</v>
      </c>
      <c r="H76" s="9">
        <v>0</v>
      </c>
      <c r="I76" s="15">
        <f t="shared" si="14"/>
        <v>2100</v>
      </c>
      <c r="J76" s="22">
        <f>+(F83/15)+(G83/12)</f>
        <v>178.53333333333333</v>
      </c>
      <c r="K76" s="26" t="s">
        <v>109</v>
      </c>
    </row>
    <row r="77" spans="1:13" x14ac:dyDescent="0.2">
      <c r="A77" s="121" t="s">
        <v>118</v>
      </c>
      <c r="B77" s="122"/>
      <c r="C77" s="36">
        <f>SUM(C69:C76)</f>
        <v>5524</v>
      </c>
      <c r="D77" s="36">
        <f>SUM(D69:D76)</f>
        <v>140</v>
      </c>
      <c r="E77" s="36">
        <f>SUM(E69:E76)</f>
        <v>7783</v>
      </c>
      <c r="F77" s="36">
        <f>SUM(F69:F76)</f>
        <v>13447</v>
      </c>
      <c r="G77" s="37">
        <f>SUM(G69:G76)</f>
        <v>543</v>
      </c>
      <c r="H77" s="37">
        <f t="shared" ref="H77:I77" si="15">SUM(H69:H76)</f>
        <v>0</v>
      </c>
      <c r="I77" s="38">
        <f t="shared" si="15"/>
        <v>13990</v>
      </c>
      <c r="J77" s="22" t="e">
        <f>+(#REF!/15)+(#REF!/12)</f>
        <v>#REF!</v>
      </c>
      <c r="L77" s="127"/>
    </row>
    <row r="78" spans="1:13" ht="12.75" customHeight="1" x14ac:dyDescent="0.2">
      <c r="A78" s="123" t="s">
        <v>139</v>
      </c>
      <c r="B78" s="124"/>
      <c r="C78" s="125"/>
      <c r="D78" s="125"/>
      <c r="E78" s="125"/>
      <c r="F78" s="125"/>
      <c r="G78" s="125"/>
      <c r="H78" s="125"/>
      <c r="I78" s="126"/>
      <c r="J78" s="22">
        <f>+(F85/15)+(G85/12)</f>
        <v>29.366666666666667</v>
      </c>
    </row>
    <row r="79" spans="1:13" x14ac:dyDescent="0.2">
      <c r="A79" s="3" t="s">
        <v>130</v>
      </c>
      <c r="B79" s="95" t="s">
        <v>254</v>
      </c>
      <c r="C79" s="6">
        <v>0</v>
      </c>
      <c r="D79" s="6">
        <v>0</v>
      </c>
      <c r="E79" s="6">
        <v>0</v>
      </c>
      <c r="F79" s="18">
        <f t="shared" ref="F79:F91" si="16">+E79+D79+C79</f>
        <v>0</v>
      </c>
      <c r="G79" s="7">
        <v>0</v>
      </c>
      <c r="H79" s="7">
        <v>167</v>
      </c>
      <c r="I79" s="14">
        <f>SUM(F79:H79)</f>
        <v>167</v>
      </c>
      <c r="J79" s="22"/>
    </row>
    <row r="80" spans="1:13" x14ac:dyDescent="0.2">
      <c r="A80" s="3" t="s">
        <v>62</v>
      </c>
      <c r="B80" s="95" t="s">
        <v>145</v>
      </c>
      <c r="C80" s="6">
        <v>39</v>
      </c>
      <c r="D80" s="6">
        <v>0</v>
      </c>
      <c r="E80" s="6">
        <v>625</v>
      </c>
      <c r="F80" s="18">
        <f t="shared" si="16"/>
        <v>664</v>
      </c>
      <c r="G80" s="7">
        <v>0</v>
      </c>
      <c r="H80" s="7">
        <v>0</v>
      </c>
      <c r="I80" s="14">
        <f>SUM(F80:H80)</f>
        <v>664</v>
      </c>
      <c r="J80" s="22">
        <f>+(F90/15)+(G90/12)</f>
        <v>3</v>
      </c>
      <c r="K80" s="26" t="s">
        <v>112</v>
      </c>
    </row>
    <row r="81" spans="1:11" x14ac:dyDescent="0.2">
      <c r="A81" s="3"/>
      <c r="B81" s="95" t="s">
        <v>140</v>
      </c>
      <c r="C81" s="6">
        <v>168</v>
      </c>
      <c r="D81" s="6">
        <v>0</v>
      </c>
      <c r="E81" s="6">
        <v>0</v>
      </c>
      <c r="F81" s="18">
        <f t="shared" si="16"/>
        <v>168</v>
      </c>
      <c r="G81" s="7">
        <v>0</v>
      </c>
      <c r="H81" s="7">
        <v>0</v>
      </c>
      <c r="I81" s="14">
        <f>SUM(F81:H81)</f>
        <v>168</v>
      </c>
      <c r="J81" s="22">
        <f>+(F7/15)+(G7/12)</f>
        <v>158.33333333333334</v>
      </c>
      <c r="K81" s="26" t="s">
        <v>112</v>
      </c>
    </row>
    <row r="82" spans="1:11" x14ac:dyDescent="0.2">
      <c r="A82" s="4" t="s">
        <v>59</v>
      </c>
      <c r="B82" s="96" t="s">
        <v>108</v>
      </c>
      <c r="C82" s="8">
        <v>0</v>
      </c>
      <c r="D82" s="8">
        <v>0</v>
      </c>
      <c r="E82" s="8">
        <v>0</v>
      </c>
      <c r="F82" s="19">
        <f t="shared" si="16"/>
        <v>0</v>
      </c>
      <c r="G82" s="9">
        <v>225</v>
      </c>
      <c r="H82" s="9">
        <v>0</v>
      </c>
      <c r="I82" s="15">
        <f t="shared" ref="I82:I91" si="17">SUM(F82:H82)</f>
        <v>225</v>
      </c>
      <c r="J82" s="22"/>
    </row>
    <row r="83" spans="1:11" x14ac:dyDescent="0.2">
      <c r="A83" s="3" t="s">
        <v>60</v>
      </c>
      <c r="B83" s="95" t="s">
        <v>146</v>
      </c>
      <c r="C83" s="6">
        <v>261</v>
      </c>
      <c r="D83" s="6">
        <v>0</v>
      </c>
      <c r="E83" s="6">
        <v>2417</v>
      </c>
      <c r="F83" s="18">
        <f t="shared" si="16"/>
        <v>2678</v>
      </c>
      <c r="G83" s="7">
        <v>0</v>
      </c>
      <c r="H83" s="7">
        <v>0</v>
      </c>
      <c r="I83" s="14">
        <f t="shared" si="17"/>
        <v>2678</v>
      </c>
      <c r="J83" s="22">
        <f>+(F11/15)+(G11/12)</f>
        <v>49</v>
      </c>
      <c r="K83" s="26" t="s">
        <v>112</v>
      </c>
    </row>
    <row r="84" spans="1:11" hidden="1" x14ac:dyDescent="0.2">
      <c r="A84" s="3"/>
      <c r="B84" s="95" t="s">
        <v>126</v>
      </c>
      <c r="C84" s="6"/>
      <c r="D84" s="6"/>
      <c r="E84" s="6"/>
      <c r="F84" s="18">
        <f t="shared" si="16"/>
        <v>0</v>
      </c>
      <c r="G84" s="7"/>
      <c r="H84" s="7">
        <v>0</v>
      </c>
      <c r="I84" s="14">
        <f t="shared" si="17"/>
        <v>0</v>
      </c>
      <c r="J84" s="22">
        <f>+(F96/15)+(G96/12)</f>
        <v>0</v>
      </c>
      <c r="K84" s="26" t="s">
        <v>112</v>
      </c>
    </row>
    <row r="85" spans="1:11" x14ac:dyDescent="0.2">
      <c r="A85" s="3" t="s">
        <v>58</v>
      </c>
      <c r="B85" s="95" t="s">
        <v>161</v>
      </c>
      <c r="C85" s="6">
        <v>0</v>
      </c>
      <c r="D85" s="6">
        <v>144</v>
      </c>
      <c r="E85" s="6">
        <v>4</v>
      </c>
      <c r="F85" s="18">
        <f t="shared" si="16"/>
        <v>148</v>
      </c>
      <c r="G85" s="7">
        <v>234</v>
      </c>
      <c r="H85" s="7">
        <v>0</v>
      </c>
      <c r="I85" s="14">
        <f t="shared" si="17"/>
        <v>382</v>
      </c>
      <c r="J85" s="22"/>
    </row>
    <row r="86" spans="1:11" x14ac:dyDescent="0.2">
      <c r="A86" s="3" t="s">
        <v>61</v>
      </c>
      <c r="B86" s="95" t="s">
        <v>292</v>
      </c>
      <c r="C86" s="6">
        <v>0</v>
      </c>
      <c r="D86" s="6">
        <v>0</v>
      </c>
      <c r="E86" s="6">
        <v>0</v>
      </c>
      <c r="F86" s="18">
        <f t="shared" si="16"/>
        <v>0</v>
      </c>
      <c r="G86" s="7">
        <v>66</v>
      </c>
      <c r="H86" s="7">
        <v>0</v>
      </c>
      <c r="I86" s="14">
        <f t="shared" si="17"/>
        <v>66</v>
      </c>
      <c r="J86" s="22"/>
    </row>
    <row r="87" spans="1:11" x14ac:dyDescent="0.2">
      <c r="A87" s="70" t="s">
        <v>166</v>
      </c>
      <c r="B87" s="95" t="s">
        <v>141</v>
      </c>
      <c r="C87" s="54">
        <v>249</v>
      </c>
      <c r="D87" s="54">
        <v>0</v>
      </c>
      <c r="E87" s="54">
        <v>86</v>
      </c>
      <c r="F87" s="18">
        <f t="shared" si="16"/>
        <v>335</v>
      </c>
      <c r="G87" s="54">
        <v>0</v>
      </c>
      <c r="H87" s="54">
        <v>0</v>
      </c>
      <c r="I87" s="14">
        <f t="shared" si="17"/>
        <v>335</v>
      </c>
      <c r="J87" s="22">
        <f>+(F95/15)+(G95/12)</f>
        <v>7.7166666666666668</v>
      </c>
      <c r="K87" s="26" t="s">
        <v>112</v>
      </c>
    </row>
    <row r="88" spans="1:11" ht="12" customHeight="1" x14ac:dyDescent="0.2">
      <c r="A88" s="42" t="s">
        <v>63</v>
      </c>
      <c r="B88" s="106" t="s">
        <v>26</v>
      </c>
      <c r="C88" s="43">
        <v>0</v>
      </c>
      <c r="D88" s="43">
        <v>0</v>
      </c>
      <c r="E88" s="43">
        <v>176</v>
      </c>
      <c r="F88" s="44">
        <f t="shared" si="16"/>
        <v>176</v>
      </c>
      <c r="G88" s="45">
        <v>0</v>
      </c>
      <c r="H88" s="45">
        <v>0</v>
      </c>
      <c r="I88" s="46">
        <f t="shared" si="17"/>
        <v>176</v>
      </c>
      <c r="J88" s="22">
        <f>+(F84/15)+(G84/12)</f>
        <v>0</v>
      </c>
      <c r="K88" s="26" t="s">
        <v>112</v>
      </c>
    </row>
    <row r="89" spans="1:11" x14ac:dyDescent="0.2">
      <c r="A89" s="3" t="s">
        <v>63</v>
      </c>
      <c r="B89" s="95" t="s">
        <v>255</v>
      </c>
      <c r="C89" s="6">
        <v>240</v>
      </c>
      <c r="D89" s="6">
        <v>0</v>
      </c>
      <c r="E89" s="6">
        <v>624</v>
      </c>
      <c r="F89" s="18">
        <f t="shared" si="16"/>
        <v>864</v>
      </c>
      <c r="G89" s="7">
        <v>0</v>
      </c>
      <c r="H89" s="7">
        <v>0</v>
      </c>
      <c r="I89" s="14">
        <f>SUM(F89:H89)</f>
        <v>864</v>
      </c>
      <c r="J89" s="22"/>
    </row>
    <row r="90" spans="1:11" x14ac:dyDescent="0.2">
      <c r="A90" s="3" t="s">
        <v>64</v>
      </c>
      <c r="B90" s="95" t="s">
        <v>147</v>
      </c>
      <c r="C90" s="6">
        <v>0</v>
      </c>
      <c r="D90" s="6">
        <v>0</v>
      </c>
      <c r="E90" s="6">
        <v>0</v>
      </c>
      <c r="F90" s="18">
        <f t="shared" si="16"/>
        <v>0</v>
      </c>
      <c r="G90" s="7">
        <v>36</v>
      </c>
      <c r="H90" s="7">
        <v>0</v>
      </c>
      <c r="I90" s="14">
        <f t="shared" si="17"/>
        <v>36</v>
      </c>
      <c r="J90" s="22"/>
      <c r="K90" s="26" t="s">
        <v>112</v>
      </c>
    </row>
    <row r="91" spans="1:11" x14ac:dyDescent="0.2">
      <c r="A91" s="143" t="s">
        <v>61</v>
      </c>
      <c r="B91" s="96" t="s">
        <v>148</v>
      </c>
      <c r="C91" s="8">
        <v>96</v>
      </c>
      <c r="D91" s="8">
        <v>0</v>
      </c>
      <c r="E91" s="8">
        <v>412</v>
      </c>
      <c r="F91" s="19">
        <f t="shared" si="16"/>
        <v>508</v>
      </c>
      <c r="G91" s="9">
        <v>0</v>
      </c>
      <c r="H91" s="9">
        <v>0</v>
      </c>
      <c r="I91" s="15">
        <f t="shared" si="17"/>
        <v>508</v>
      </c>
    </row>
    <row r="92" spans="1:11" ht="12.75" hidden="1" customHeight="1" x14ac:dyDescent="0.2">
      <c r="A92" s="24" t="s">
        <v>102</v>
      </c>
      <c r="B92" s="95" t="s">
        <v>32</v>
      </c>
      <c r="C92" s="6">
        <v>0</v>
      </c>
      <c r="D92" s="6"/>
      <c r="E92" s="6">
        <v>0</v>
      </c>
      <c r="F92" s="18">
        <f>C92+E92</f>
        <v>0</v>
      </c>
      <c r="G92" s="7">
        <v>0</v>
      </c>
      <c r="H92" s="7">
        <v>0</v>
      </c>
      <c r="I92" s="14">
        <f t="shared" ref="I92" si="18">SUM(F92:G92)</f>
        <v>0</v>
      </c>
      <c r="K92" s="26" t="s">
        <v>112</v>
      </c>
    </row>
    <row r="93" spans="1:11" ht="12.75" customHeight="1" x14ac:dyDescent="0.2">
      <c r="A93" s="128" t="s">
        <v>119</v>
      </c>
      <c r="B93" s="129"/>
      <c r="C93" s="78">
        <f>SUM(C79:C92)</f>
        <v>1053</v>
      </c>
      <c r="D93" s="78">
        <f>SUM(D79:D92)</f>
        <v>144</v>
      </c>
      <c r="E93" s="78">
        <f>SUM(E79:E92)</f>
        <v>4344</v>
      </c>
      <c r="F93" s="78">
        <f>SUM(F79:F92)</f>
        <v>5541</v>
      </c>
      <c r="G93" s="78">
        <f>SUM(G79:G92)</f>
        <v>561</v>
      </c>
      <c r="H93" s="78">
        <f>SUM(H79:H92)</f>
        <v>167</v>
      </c>
      <c r="I93" s="79">
        <f>SUM(I79:I92)</f>
        <v>6269</v>
      </c>
    </row>
    <row r="94" spans="1:11" hidden="1" x14ac:dyDescent="0.2">
      <c r="A94" s="3"/>
      <c r="B94" s="95" t="s">
        <v>113</v>
      </c>
      <c r="C94" s="6"/>
      <c r="D94" s="6"/>
      <c r="E94" s="6"/>
      <c r="F94" s="18">
        <f>C94+E94</f>
        <v>0</v>
      </c>
      <c r="G94" s="7"/>
      <c r="H94" s="7"/>
      <c r="I94" s="14">
        <f>SUM(F94:G94)</f>
        <v>0</v>
      </c>
    </row>
    <row r="95" spans="1:11" x14ac:dyDescent="0.2">
      <c r="A95" s="21" t="s">
        <v>72</v>
      </c>
      <c r="B95" s="95" t="s">
        <v>14</v>
      </c>
      <c r="C95" s="6">
        <f>75+6</f>
        <v>81</v>
      </c>
      <c r="D95" s="6"/>
      <c r="E95" s="6">
        <v>16</v>
      </c>
      <c r="F95" s="18">
        <f>+E95+D95+C95</f>
        <v>97</v>
      </c>
      <c r="G95" s="7">
        <v>15</v>
      </c>
      <c r="H95" s="7">
        <v>0</v>
      </c>
      <c r="I95" s="14">
        <f t="shared" ref="I95:I96" si="19">SUM(F95:H95)</f>
        <v>112</v>
      </c>
      <c r="J95" s="68"/>
    </row>
    <row r="96" spans="1:11" hidden="1" x14ac:dyDescent="0.2">
      <c r="A96" s="29" t="s">
        <v>121</v>
      </c>
      <c r="B96" s="130" t="s">
        <v>21</v>
      </c>
      <c r="C96" s="10">
        <v>0</v>
      </c>
      <c r="D96" s="10"/>
      <c r="E96" s="10">
        <v>0</v>
      </c>
      <c r="F96" s="20">
        <f t="shared" ref="F96" si="20">E96+C96</f>
        <v>0</v>
      </c>
      <c r="G96" s="11">
        <v>0</v>
      </c>
      <c r="H96" s="11">
        <v>0</v>
      </c>
      <c r="I96" s="16">
        <f t="shared" si="19"/>
        <v>0</v>
      </c>
      <c r="J96" s="68"/>
    </row>
    <row r="97" spans="1:10" x14ac:dyDescent="0.2">
      <c r="A97" s="131" t="s">
        <v>36</v>
      </c>
      <c r="B97" s="132"/>
      <c r="C97" s="80">
        <f>+C96+C95+C93+C77+C67+C54+C19+C18+C94</f>
        <v>53660</v>
      </c>
      <c r="D97" s="80">
        <f>+D96+D95+D93+D77+D67+D54+D19+D18+D94</f>
        <v>2980</v>
      </c>
      <c r="E97" s="80">
        <f>+E96+E95+E93+E77+E67+E54+E19+E18+E94</f>
        <v>34119</v>
      </c>
      <c r="F97" s="80">
        <f>+F96+F95+F93+F77+F67+F54+F19+F18+F94</f>
        <v>90759</v>
      </c>
      <c r="G97" s="80">
        <f>+G96+G95+G93+G77+G67+G54+G19+G18+G94</f>
        <v>5567</v>
      </c>
      <c r="H97" s="80">
        <f>+H96+H95+H93+H77+H67+H54+H19+H18+H94</f>
        <v>314</v>
      </c>
      <c r="I97" s="81">
        <f>+I96+I95+I93+I77+I67+I54+I19+I18+I94</f>
        <v>96640</v>
      </c>
      <c r="J97" s="127"/>
    </row>
    <row r="98" spans="1:10" x14ac:dyDescent="0.2">
      <c r="A98" s="178" t="s">
        <v>131</v>
      </c>
      <c r="B98" s="179"/>
      <c r="C98" s="179"/>
      <c r="D98" s="179"/>
      <c r="E98" s="179"/>
      <c r="F98" s="179"/>
      <c r="G98" s="179"/>
      <c r="H98" s="179"/>
      <c r="I98" s="180"/>
    </row>
    <row r="99" spans="1:10" x14ac:dyDescent="0.2">
      <c r="A99" s="133" t="s">
        <v>39</v>
      </c>
      <c r="B99" s="134"/>
      <c r="C99" s="12">
        <f>(C97/15)</f>
        <v>3577.3333333333335</v>
      </c>
      <c r="D99" s="12">
        <f>+D97/15</f>
        <v>198.66666666666666</v>
      </c>
      <c r="E99" s="12">
        <f>(E97/15)</f>
        <v>2274.6</v>
      </c>
      <c r="F99" s="12">
        <f>(F97/15)</f>
        <v>6050.6</v>
      </c>
      <c r="G99" s="12">
        <f>(G97/12)</f>
        <v>463.91666666666669</v>
      </c>
      <c r="H99" s="12">
        <f>+H97/10</f>
        <v>31.4</v>
      </c>
      <c r="I99" s="32">
        <f>+H99+G99+F99</f>
        <v>6545.916666666667</v>
      </c>
      <c r="J99" s="176"/>
    </row>
    <row r="100" spans="1:10" ht="15.75" customHeight="1" x14ac:dyDescent="0.2">
      <c r="A100" s="181" t="s">
        <v>244</v>
      </c>
      <c r="B100" s="182"/>
      <c r="C100" s="135" t="s">
        <v>41</v>
      </c>
      <c r="D100" s="160"/>
      <c r="E100" s="30"/>
      <c r="F100" s="33"/>
      <c r="G100" s="48"/>
      <c r="H100" s="50"/>
      <c r="I100" s="52"/>
    </row>
    <row r="101" spans="1:10" ht="15.75" customHeight="1" x14ac:dyDescent="0.2">
      <c r="A101" s="183"/>
      <c r="B101" s="184"/>
      <c r="C101" s="136" t="s">
        <v>42</v>
      </c>
      <c r="D101" s="161"/>
      <c r="E101" s="30"/>
      <c r="F101" s="33"/>
      <c r="G101" s="48"/>
      <c r="H101" s="50"/>
      <c r="I101" s="52"/>
      <c r="J101" s="28">
        <f>+'[1]C-11.0'!$G$75</f>
        <v>93536</v>
      </c>
    </row>
    <row r="102" spans="1:10" ht="15.75" customHeight="1" thickBot="1" x14ac:dyDescent="0.25">
      <c r="A102" s="183"/>
      <c r="B102" s="184"/>
      <c r="C102" s="137" t="s">
        <v>51</v>
      </c>
      <c r="D102" s="162"/>
      <c r="E102" s="31"/>
      <c r="F102" s="34"/>
      <c r="G102" s="49"/>
      <c r="H102" s="51"/>
      <c r="I102" s="53"/>
      <c r="J102" s="28">
        <f>+'[2]C-12.0'!$G$75</f>
        <v>16895</v>
      </c>
    </row>
    <row r="103" spans="1:10" ht="13.5" thickTop="1" x14ac:dyDescent="0.2">
      <c r="F103" s="67"/>
      <c r="G103" s="67"/>
      <c r="H103" s="67"/>
      <c r="I103" s="67"/>
      <c r="J103" s="28">
        <f>+'[3]C-13.0'!$G$70</f>
        <v>4586</v>
      </c>
    </row>
  </sheetData>
  <sortState xmlns:xlrd2="http://schemas.microsoft.com/office/spreadsheetml/2017/richdata2" ref="A75:I87">
    <sortCondition ref="B75:B87"/>
  </sortState>
  <mergeCells count="4">
    <mergeCell ref="A1:I1"/>
    <mergeCell ref="A98:I98"/>
    <mergeCell ref="A100:B102"/>
    <mergeCell ref="C2:D2"/>
  </mergeCells>
  <phoneticPr fontId="3" type="noConversion"/>
  <printOptions horizontalCentered="1"/>
  <pageMargins left="0.75" right="0.75" top="0.25" bottom="0.5" header="0.3" footer="0.25"/>
  <pageSetup scale="66" orientation="portrait" r:id="rId1"/>
  <headerFooter alignWithMargins="0">
    <oddHeader xml:space="preserve">&amp;L&amp;"Times New Roman,Bold"
</oddHeader>
    <oddFooter>&amp;L&amp;"Times New Roman,Regular"Source: Credit Hour Production-Summary by Discipline&amp;C&amp;"Times New Roman,Bold"&amp;11C-10.0</oddFooter>
  </headerFooter>
  <cellWatches>
    <cellWatch r="B9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6EF4-1BFB-4999-8F22-1CAACC6F5D74}">
  <sheetPr>
    <pageSetUpPr fitToPage="1"/>
  </sheetPr>
  <dimension ref="A1:R103"/>
  <sheetViews>
    <sheetView showGridLines="0" topLeftCell="A86" zoomScaleNormal="100" workbookViewId="0">
      <selection activeCell="S87" sqref="S87"/>
    </sheetView>
  </sheetViews>
  <sheetFormatPr defaultRowHeight="12.75" x14ac:dyDescent="0.2"/>
  <cols>
    <col min="1" max="1" width="9.42578125" style="1" customWidth="1"/>
    <col min="2" max="2" width="26.42578125" style="1" customWidth="1"/>
    <col min="3" max="5" width="9.28515625" style="2" customWidth="1"/>
    <col min="6" max="6" width="14" style="2" bestFit="1" customWidth="1"/>
    <col min="7" max="8" width="9.28515625" style="2" customWidth="1"/>
    <col min="9" max="9" width="10.42578125" style="2" customWidth="1"/>
    <col min="10" max="10" width="9.140625" style="23" customWidth="1"/>
    <col min="11" max="11" width="9.140625" style="26" hidden="1" customWidth="1"/>
    <col min="12" max="16384" width="9.140625" style="68"/>
  </cols>
  <sheetData>
    <row r="1" spans="1:12" ht="15" x14ac:dyDescent="0.25">
      <c r="A1" s="177" t="s">
        <v>251</v>
      </c>
      <c r="B1" s="177"/>
      <c r="C1" s="177"/>
      <c r="D1" s="177"/>
      <c r="E1" s="177"/>
      <c r="F1" s="177"/>
      <c r="G1" s="177"/>
      <c r="H1" s="177"/>
      <c r="I1" s="177"/>
    </row>
    <row r="2" spans="1:12" ht="12.75" customHeight="1" x14ac:dyDescent="0.2">
      <c r="A2" s="82" t="s">
        <v>53</v>
      </c>
      <c r="B2" s="83" t="s">
        <v>0</v>
      </c>
      <c r="C2" s="185" t="s">
        <v>43</v>
      </c>
      <c r="D2" s="185"/>
      <c r="E2" s="141" t="s">
        <v>44</v>
      </c>
      <c r="F2" s="84" t="s">
        <v>105</v>
      </c>
      <c r="G2" s="141" t="s">
        <v>45</v>
      </c>
      <c r="H2" s="141" t="s">
        <v>127</v>
      </c>
      <c r="I2" s="138" t="s">
        <v>174</v>
      </c>
    </row>
    <row r="3" spans="1:12" ht="13.5" customHeight="1" x14ac:dyDescent="0.2">
      <c r="A3" s="85" t="s">
        <v>1</v>
      </c>
      <c r="B3" s="86" t="s">
        <v>2</v>
      </c>
      <c r="C3" s="142" t="s">
        <v>37</v>
      </c>
      <c r="D3" s="142" t="s">
        <v>260</v>
      </c>
      <c r="E3" s="142" t="s">
        <v>38</v>
      </c>
      <c r="F3" s="87" t="s">
        <v>106</v>
      </c>
      <c r="G3" s="142" t="s">
        <v>128</v>
      </c>
      <c r="H3" s="142" t="s">
        <v>129</v>
      </c>
      <c r="I3" s="139" t="s">
        <v>245</v>
      </c>
      <c r="J3" s="23" t="s">
        <v>107</v>
      </c>
    </row>
    <row r="4" spans="1:12" ht="13.5" customHeight="1" x14ac:dyDescent="0.2">
      <c r="A4" s="88" t="s">
        <v>138</v>
      </c>
      <c r="B4" s="89"/>
      <c r="C4" s="89"/>
      <c r="D4" s="89"/>
      <c r="E4" s="89"/>
      <c r="F4" s="89"/>
      <c r="G4" s="89"/>
      <c r="H4" s="89"/>
      <c r="I4" s="90"/>
    </row>
    <row r="5" spans="1:12" s="57" customFormat="1" ht="13.5" customHeight="1" x14ac:dyDescent="0.2">
      <c r="A5" s="91" t="s">
        <v>155</v>
      </c>
      <c r="B5" s="92"/>
      <c r="C5" s="92"/>
      <c r="D5" s="92"/>
      <c r="E5" s="92"/>
      <c r="F5" s="92"/>
      <c r="G5" s="92"/>
      <c r="H5" s="92"/>
      <c r="I5" s="93"/>
      <c r="J5" s="55"/>
      <c r="K5" s="56"/>
      <c r="L5" s="57" t="s">
        <v>249</v>
      </c>
    </row>
    <row r="6" spans="1:12" ht="13.5" customHeight="1" x14ac:dyDescent="0.2">
      <c r="A6" s="35" t="s">
        <v>95</v>
      </c>
      <c r="B6" s="94" t="s">
        <v>94</v>
      </c>
      <c r="C6" s="25">
        <v>96</v>
      </c>
      <c r="D6" s="25"/>
      <c r="E6" s="25">
        <v>20</v>
      </c>
      <c r="F6" s="17">
        <f>+E6+D6+C6</f>
        <v>116</v>
      </c>
      <c r="G6" s="25">
        <v>0</v>
      </c>
      <c r="H6" s="25">
        <v>0</v>
      </c>
      <c r="I6" s="13">
        <f>+F6+G6+H6</f>
        <v>116</v>
      </c>
      <c r="L6" s="68">
        <f>RANK(I6,(I$6:I$14,I$16:I$17,I$19,I$21:I$53,I$56:I$66,I$69:I$76,I$79:I$91,I$95))</f>
        <v>57</v>
      </c>
    </row>
    <row r="7" spans="1:12" x14ac:dyDescent="0.2">
      <c r="A7" s="69" t="s">
        <v>76</v>
      </c>
      <c r="B7" s="95" t="s">
        <v>50</v>
      </c>
      <c r="C7" s="6">
        <v>940</v>
      </c>
      <c r="D7" s="6"/>
      <c r="E7" s="6">
        <v>1435</v>
      </c>
      <c r="F7" s="18">
        <f t="shared" ref="F7:F14" si="0">+E7+D7+C7</f>
        <v>2375</v>
      </c>
      <c r="G7" s="7">
        <v>0</v>
      </c>
      <c r="H7" s="7">
        <v>0</v>
      </c>
      <c r="I7" s="14">
        <f t="shared" ref="I7:I17" si="1">SUM(F7:H7)</f>
        <v>2375</v>
      </c>
      <c r="J7" s="22" t="s">
        <v>154</v>
      </c>
      <c r="K7" s="26" t="s">
        <v>112</v>
      </c>
      <c r="L7" s="68">
        <f>RANK(I7,(I$6:I$14,I$16:I$17,I$19,I$21:I$53,I$56:I$66,I$69:I$76,I$79:I$91,I$95))</f>
        <v>16</v>
      </c>
    </row>
    <row r="8" spans="1:12" ht="13.5" customHeight="1" x14ac:dyDescent="0.2">
      <c r="A8" s="3" t="s">
        <v>55</v>
      </c>
      <c r="B8" s="95" t="s">
        <v>167</v>
      </c>
      <c r="C8" s="7">
        <v>0</v>
      </c>
      <c r="D8" s="7"/>
      <c r="E8" s="7">
        <v>0</v>
      </c>
      <c r="F8" s="140">
        <f t="shared" si="0"/>
        <v>0</v>
      </c>
      <c r="G8" s="7">
        <v>243</v>
      </c>
      <c r="H8" s="7">
        <v>0</v>
      </c>
      <c r="I8" s="14">
        <f>SUM(F8:H8)</f>
        <v>243</v>
      </c>
      <c r="L8" s="68">
        <f>RANK(I8,(I$6:I$14,I$16:I$17,I$19,I$21:I$53,I$56:I$66,I$69:I$76,I$79:I$91,I$95))</f>
        <v>48</v>
      </c>
    </row>
    <row r="9" spans="1:12" x14ac:dyDescent="0.2">
      <c r="A9" s="27"/>
      <c r="B9" s="96" t="s">
        <v>162</v>
      </c>
      <c r="C9" s="8">
        <v>2465</v>
      </c>
      <c r="D9" s="8"/>
      <c r="E9" s="8">
        <v>208</v>
      </c>
      <c r="F9" s="19">
        <f t="shared" si="0"/>
        <v>2673</v>
      </c>
      <c r="G9" s="9">
        <v>0</v>
      </c>
      <c r="H9" s="9">
        <v>0</v>
      </c>
      <c r="I9" s="15">
        <f t="shared" si="1"/>
        <v>2673</v>
      </c>
      <c r="J9" s="22"/>
      <c r="L9" s="68">
        <f>RANK(I9,(I$6:I$14,I$16:I$17,I$19,I$21:I$53,I$56:I$66,I$69:I$76,I$79:I$91,I$95))</f>
        <v>13</v>
      </c>
    </row>
    <row r="10" spans="1:12" x14ac:dyDescent="0.2">
      <c r="A10" s="69"/>
      <c r="B10" s="95" t="s">
        <v>168</v>
      </c>
      <c r="C10" s="6"/>
      <c r="D10" s="6"/>
      <c r="E10" s="6">
        <v>96</v>
      </c>
      <c r="F10" s="18">
        <f t="shared" si="0"/>
        <v>96</v>
      </c>
      <c r="G10" s="7">
        <v>0</v>
      </c>
      <c r="H10" s="7">
        <v>0</v>
      </c>
      <c r="I10" s="14">
        <f t="shared" si="1"/>
        <v>96</v>
      </c>
      <c r="J10" s="22"/>
      <c r="L10" s="68">
        <f>RANK(I10,(I$6:I$14,I$16:I$17,I$19,I$21:I$53,I$56:I$66,I$69:I$76,I$79:I$91,I$95))</f>
        <v>60</v>
      </c>
    </row>
    <row r="11" spans="1:12" x14ac:dyDescent="0.2">
      <c r="A11" s="3"/>
      <c r="B11" s="95" t="s">
        <v>149</v>
      </c>
      <c r="C11" s="6">
        <v>735</v>
      </c>
      <c r="D11" s="6"/>
      <c r="E11" s="6">
        <v>0</v>
      </c>
      <c r="F11" s="18">
        <f t="shared" si="0"/>
        <v>735</v>
      </c>
      <c r="G11" s="7">
        <v>0</v>
      </c>
      <c r="H11" s="7">
        <v>0</v>
      </c>
      <c r="I11" s="14">
        <f t="shared" si="1"/>
        <v>735</v>
      </c>
      <c r="J11" s="22"/>
      <c r="L11" s="68">
        <f>RANK(I11,(I$6:I$14,I$16:I$17,I$19,I$21:I$53,I$56:I$66,I$69:I$76,I$79:I$91,I$95))</f>
        <v>32</v>
      </c>
    </row>
    <row r="12" spans="1:12" x14ac:dyDescent="0.2">
      <c r="A12" s="3" t="s">
        <v>96</v>
      </c>
      <c r="B12" s="95" t="s">
        <v>150</v>
      </c>
      <c r="C12" s="6">
        <v>15</v>
      </c>
      <c r="D12" s="6"/>
      <c r="E12" s="6">
        <v>288</v>
      </c>
      <c r="F12" s="18">
        <f t="shared" si="0"/>
        <v>303</v>
      </c>
      <c r="G12" s="7">
        <v>0</v>
      </c>
      <c r="H12" s="7">
        <v>0</v>
      </c>
      <c r="I12" s="14">
        <f t="shared" si="1"/>
        <v>303</v>
      </c>
      <c r="J12" s="22"/>
      <c r="K12" s="26" t="s">
        <v>111</v>
      </c>
      <c r="L12" s="68">
        <f>RANK(I12,(I$6:I$14,I$16:I$17,I$19,I$21:I$53,I$56:I$66,I$69:I$76,I$79:I$91,I$95))</f>
        <v>46</v>
      </c>
    </row>
    <row r="13" spans="1:12" x14ac:dyDescent="0.2">
      <c r="A13" s="4" t="s">
        <v>101</v>
      </c>
      <c r="B13" s="96" t="s">
        <v>246</v>
      </c>
      <c r="C13" s="8">
        <v>408</v>
      </c>
      <c r="D13" s="8"/>
      <c r="E13" s="8">
        <v>404</v>
      </c>
      <c r="F13" s="19">
        <f t="shared" si="0"/>
        <v>812</v>
      </c>
      <c r="G13" s="9">
        <v>0</v>
      </c>
      <c r="H13" s="9">
        <v>0</v>
      </c>
      <c r="I13" s="15">
        <f>SUM(F13:H13)</f>
        <v>812</v>
      </c>
      <c r="J13" s="47"/>
      <c r="K13" s="26" t="s">
        <v>112</v>
      </c>
      <c r="L13" s="68">
        <f>RANK(I13,(I$6:I$14,I$16:I$17,I$19,I$21:I$53,I$56:I$66,I$69:I$76,I$79:I$91,I$95))</f>
        <v>31</v>
      </c>
    </row>
    <row r="14" spans="1:12" x14ac:dyDescent="0.2">
      <c r="A14" s="4" t="s">
        <v>93</v>
      </c>
      <c r="B14" s="96" t="s">
        <v>30</v>
      </c>
      <c r="C14" s="8">
        <v>6</v>
      </c>
      <c r="D14" s="8"/>
      <c r="E14" s="8">
        <v>589</v>
      </c>
      <c r="F14" s="19">
        <f t="shared" si="0"/>
        <v>595</v>
      </c>
      <c r="G14" s="9">
        <v>0</v>
      </c>
      <c r="H14" s="9">
        <v>0</v>
      </c>
      <c r="I14" s="15">
        <f>SUM(F14:H14)</f>
        <v>595</v>
      </c>
      <c r="J14" s="22">
        <f>+(F68/15)+(G68/12)</f>
        <v>0</v>
      </c>
      <c r="K14" s="26" t="s">
        <v>111</v>
      </c>
      <c r="L14" s="68">
        <f>RANK(I14,(I$6:I$14,I$16:I$17,I$19,I$21:I$53,I$56:I$66,I$69:I$76,I$79:I$91,I$95))</f>
        <v>36</v>
      </c>
    </row>
    <row r="15" spans="1:12" x14ac:dyDescent="0.2">
      <c r="A15" s="91" t="s">
        <v>158</v>
      </c>
      <c r="B15" s="92"/>
      <c r="C15" s="65">
        <f t="shared" ref="C15:I15" si="2">SUM(C6:C14)</f>
        <v>4665</v>
      </c>
      <c r="D15" s="65"/>
      <c r="E15" s="65">
        <f t="shared" si="2"/>
        <v>3040</v>
      </c>
      <c r="F15" s="66">
        <f t="shared" si="2"/>
        <v>7705</v>
      </c>
      <c r="G15" s="65">
        <f t="shared" si="2"/>
        <v>243</v>
      </c>
      <c r="H15" s="65">
        <f t="shared" si="2"/>
        <v>0</v>
      </c>
      <c r="I15" s="58">
        <f t="shared" si="2"/>
        <v>7948</v>
      </c>
      <c r="J15" s="22"/>
    </row>
    <row r="16" spans="1:12" x14ac:dyDescent="0.2">
      <c r="A16" s="59">
        <v>51.1601</v>
      </c>
      <c r="B16" s="97" t="s">
        <v>156</v>
      </c>
      <c r="C16" s="60">
        <v>0</v>
      </c>
      <c r="D16" s="60"/>
      <c r="E16" s="60">
        <v>2241</v>
      </c>
      <c r="F16" s="61">
        <f>+E16+D16+C16</f>
        <v>2241</v>
      </c>
      <c r="G16" s="62">
        <v>33</v>
      </c>
      <c r="H16" s="62">
        <v>144</v>
      </c>
      <c r="I16" s="63">
        <f t="shared" si="1"/>
        <v>2418</v>
      </c>
      <c r="J16" s="22">
        <f>+(F65/15)+(G65/12)</f>
        <v>5</v>
      </c>
      <c r="K16" s="26" t="s">
        <v>111</v>
      </c>
      <c r="L16" s="68">
        <f>RANK(I16,(I$6:I$14,I$16:I$17,I$19,I$21:I$53,I$56:I$66,I$69:I$76,I$79:I$91,I$95))</f>
        <v>15</v>
      </c>
    </row>
    <row r="17" spans="1:18" x14ac:dyDescent="0.2">
      <c r="A17" s="64" t="s">
        <v>82</v>
      </c>
      <c r="B17" s="97" t="s">
        <v>157</v>
      </c>
      <c r="C17" s="60">
        <v>576</v>
      </c>
      <c r="D17" s="60">
        <v>68</v>
      </c>
      <c r="E17" s="60">
        <v>2920</v>
      </c>
      <c r="F17" s="61">
        <f>+E17+D17+C17</f>
        <v>3564</v>
      </c>
      <c r="G17" s="62">
        <v>3588</v>
      </c>
      <c r="H17" s="62">
        <v>0</v>
      </c>
      <c r="I17" s="63">
        <f t="shared" si="1"/>
        <v>7152</v>
      </c>
      <c r="J17" s="22">
        <f>+(F98/15)+(G98/12)</f>
        <v>0</v>
      </c>
      <c r="K17" s="26" t="s">
        <v>112</v>
      </c>
      <c r="L17" s="68">
        <f>RANK(I17,(I$6:I$14,I$16:I$17,I$19,I$21:I$53,I$56:I$66,I$69:I$76,I$79:I$91,I$95))</f>
        <v>1</v>
      </c>
    </row>
    <row r="18" spans="1:18" ht="12.75" customHeight="1" x14ac:dyDescent="0.2">
      <c r="A18" s="98" t="s">
        <v>142</v>
      </c>
      <c r="B18" s="99"/>
      <c r="C18" s="71">
        <f>+C17+C16+C15</f>
        <v>5241</v>
      </c>
      <c r="D18" s="71">
        <f>+D17+D16+D15</f>
        <v>68</v>
      </c>
      <c r="E18" s="71">
        <f t="shared" ref="E18:I18" si="3">+E17+E16+E15</f>
        <v>8201</v>
      </c>
      <c r="F18" s="71">
        <f t="shared" si="3"/>
        <v>13510</v>
      </c>
      <c r="G18" s="71">
        <f t="shared" si="3"/>
        <v>3864</v>
      </c>
      <c r="H18" s="71">
        <f t="shared" si="3"/>
        <v>144</v>
      </c>
      <c r="I18" s="72">
        <f t="shared" si="3"/>
        <v>17518</v>
      </c>
      <c r="J18" s="22"/>
      <c r="M18" s="127"/>
    </row>
    <row r="19" spans="1:18" ht="13.5" customHeight="1" x14ac:dyDescent="0.2">
      <c r="A19" s="100" t="s">
        <v>143</v>
      </c>
      <c r="B19" s="101"/>
      <c r="C19" s="73">
        <v>732</v>
      </c>
      <c r="D19" s="73">
        <v>0</v>
      </c>
      <c r="E19" s="73">
        <v>226</v>
      </c>
      <c r="F19" s="73">
        <f>+E19+D19+C19</f>
        <v>958</v>
      </c>
      <c r="G19" s="73">
        <v>0</v>
      </c>
      <c r="H19" s="73">
        <v>0</v>
      </c>
      <c r="I19" s="74">
        <f t="shared" ref="I19" si="4">SUM(F19:H19)</f>
        <v>958</v>
      </c>
      <c r="L19" s="68">
        <f>RANK(I19,(I$6:I$14,I$16:I$17,I$19,I$21:I$53,I$56:I$66,I$69:I$76,I$79:I$91,I$95))</f>
        <v>29</v>
      </c>
    </row>
    <row r="20" spans="1:18" x14ac:dyDescent="0.2">
      <c r="A20" s="102" t="s">
        <v>144</v>
      </c>
      <c r="B20" s="103"/>
      <c r="C20" s="104"/>
      <c r="D20" s="104"/>
      <c r="E20" s="104"/>
      <c r="F20" s="104"/>
      <c r="G20" s="104"/>
      <c r="H20" s="104"/>
      <c r="I20" s="105"/>
      <c r="J20" s="22">
        <f>+(F21/15)+(G21/12)</f>
        <v>14.133333333333333</v>
      </c>
    </row>
    <row r="21" spans="1:18" ht="12.75" customHeight="1" x14ac:dyDescent="0.2">
      <c r="A21" s="35"/>
      <c r="B21" s="94" t="s">
        <v>133</v>
      </c>
      <c r="C21" s="5">
        <v>212</v>
      </c>
      <c r="D21" s="5"/>
      <c r="E21" s="5">
        <v>0</v>
      </c>
      <c r="F21" s="17">
        <f t="shared" ref="F21:F53" si="5">+E21+D21+C21</f>
        <v>212</v>
      </c>
      <c r="G21" s="25">
        <v>0</v>
      </c>
      <c r="H21" s="25">
        <v>0</v>
      </c>
      <c r="I21" s="13">
        <f t="shared" ref="I21:I53" si="6">SUM(F21:H21)</f>
        <v>212</v>
      </c>
      <c r="J21" s="22">
        <f>+(F21/15)+(G21/12)</f>
        <v>14.133333333333333</v>
      </c>
      <c r="K21" s="26" t="s">
        <v>110</v>
      </c>
      <c r="L21" s="68">
        <f>RANK(I21,(I$6:I$14,I$16:I$17,I$19,I$21:I$53,I$56:I$66,I$69:I$76,I$79:I$91,I$95))</f>
        <v>51</v>
      </c>
    </row>
    <row r="22" spans="1:18" ht="12.75" customHeight="1" x14ac:dyDescent="0.2">
      <c r="A22" s="3" t="s">
        <v>83</v>
      </c>
      <c r="B22" s="95" t="s">
        <v>4</v>
      </c>
      <c r="C22" s="6">
        <v>180</v>
      </c>
      <c r="D22" s="6"/>
      <c r="E22" s="6">
        <v>28</v>
      </c>
      <c r="F22" s="18">
        <f t="shared" si="5"/>
        <v>208</v>
      </c>
      <c r="G22" s="7">
        <v>0</v>
      </c>
      <c r="H22" s="7">
        <v>0</v>
      </c>
      <c r="I22" s="14">
        <f t="shared" si="6"/>
        <v>208</v>
      </c>
      <c r="J22" s="22"/>
      <c r="L22" s="68">
        <f>RANK(I22,(I$6:I$14,I$16:I$17,I$19,I$21:I$53,I$56:I$66,I$69:I$76,I$79:I$91,I$95))</f>
        <v>53</v>
      </c>
    </row>
    <row r="23" spans="1:18" ht="12.75" hidden="1" customHeight="1" x14ac:dyDescent="0.2">
      <c r="A23" s="3"/>
      <c r="B23" s="95" t="s">
        <v>134</v>
      </c>
      <c r="C23" s="6"/>
      <c r="D23" s="6"/>
      <c r="E23" s="6"/>
      <c r="F23" s="18">
        <f t="shared" si="5"/>
        <v>0</v>
      </c>
      <c r="G23" s="7">
        <v>0</v>
      </c>
      <c r="H23" s="7">
        <v>0</v>
      </c>
      <c r="I23" s="14">
        <f t="shared" si="6"/>
        <v>0</v>
      </c>
      <c r="J23" s="22"/>
      <c r="L23" s="68">
        <f>RANK(I23,(I$6:I$14,I$16:I$17,I$19,I$21:I$53,I$56:I$66,I$69:I$76,I$79:I$91,I$95))</f>
        <v>71</v>
      </c>
    </row>
    <row r="24" spans="1:18" x14ac:dyDescent="0.2">
      <c r="A24" s="3" t="s">
        <v>90</v>
      </c>
      <c r="B24" s="95" t="s">
        <v>5</v>
      </c>
      <c r="C24" s="6">
        <v>2134</v>
      </c>
      <c r="D24" s="6">
        <v>136</v>
      </c>
      <c r="E24" s="6">
        <v>974</v>
      </c>
      <c r="F24" s="18">
        <f t="shared" si="5"/>
        <v>3244</v>
      </c>
      <c r="G24" s="7">
        <v>0</v>
      </c>
      <c r="H24" s="7">
        <v>0</v>
      </c>
      <c r="I24" s="14">
        <f t="shared" si="6"/>
        <v>3244</v>
      </c>
      <c r="J24" s="22">
        <f>+(F24/15)+(G24/12)</f>
        <v>216.26666666666668</v>
      </c>
      <c r="K24" s="26" t="s">
        <v>110</v>
      </c>
      <c r="L24" s="68">
        <f>RANK(I24,(I$6:I$14,I$16:I$17,I$19,I$21:I$53,I$56:I$66,I$69:I$76,I$79:I$91,I$95))</f>
        <v>8</v>
      </c>
    </row>
    <row r="25" spans="1:18" hidden="1" x14ac:dyDescent="0.2">
      <c r="A25" s="3"/>
      <c r="B25" s="95" t="s">
        <v>123</v>
      </c>
      <c r="C25" s="6"/>
      <c r="D25" s="6"/>
      <c r="E25" s="6"/>
      <c r="F25" s="18">
        <f t="shared" si="5"/>
        <v>0</v>
      </c>
      <c r="G25" s="7">
        <v>0</v>
      </c>
      <c r="H25" s="7">
        <v>0</v>
      </c>
      <c r="I25" s="14">
        <f t="shared" si="6"/>
        <v>0</v>
      </c>
      <c r="J25" s="22"/>
      <c r="L25" s="68">
        <f>RANK(I25,(I$6:I$14,I$16:I$17,I$19,I$21:I$53,I$56:I$66,I$69:I$76,I$79:I$91,I$95))</f>
        <v>71</v>
      </c>
    </row>
    <row r="26" spans="1:18" x14ac:dyDescent="0.2">
      <c r="A26" s="4" t="s">
        <v>56</v>
      </c>
      <c r="B26" s="96" t="s">
        <v>248</v>
      </c>
      <c r="C26" s="8">
        <v>3158</v>
      </c>
      <c r="D26" s="8"/>
      <c r="E26" s="8">
        <v>1404</v>
      </c>
      <c r="F26" s="19">
        <f t="shared" si="5"/>
        <v>4562</v>
      </c>
      <c r="G26" s="9">
        <v>39</v>
      </c>
      <c r="H26" s="9">
        <v>0</v>
      </c>
      <c r="I26" s="15">
        <f t="shared" si="6"/>
        <v>4601</v>
      </c>
      <c r="J26" s="22">
        <f t="shared" ref="J26:J53" si="7">+(F26/15)+(G26/12)</f>
        <v>307.38333333333333</v>
      </c>
      <c r="K26" s="26" t="s">
        <v>110</v>
      </c>
      <c r="L26" s="68">
        <f>RANK(I26,(I$6:I$14,I$16:I$17,I$19,I$21:I$53,I$56:I$66,I$69:I$76,I$79:I$91,I$95))</f>
        <v>7</v>
      </c>
    </row>
    <row r="27" spans="1:18" x14ac:dyDescent="0.2">
      <c r="A27" s="3" t="s">
        <v>75</v>
      </c>
      <c r="B27" s="107" t="s">
        <v>151</v>
      </c>
      <c r="C27" s="6">
        <v>640</v>
      </c>
      <c r="D27" s="6"/>
      <c r="E27" s="6">
        <v>323</v>
      </c>
      <c r="F27" s="18">
        <f t="shared" si="5"/>
        <v>963</v>
      </c>
      <c r="G27" s="7">
        <v>204</v>
      </c>
      <c r="H27" s="7">
        <v>0</v>
      </c>
      <c r="I27" s="14">
        <f t="shared" si="6"/>
        <v>1167</v>
      </c>
      <c r="J27" s="22">
        <f t="shared" si="7"/>
        <v>81.2</v>
      </c>
      <c r="K27" s="26" t="s">
        <v>110</v>
      </c>
      <c r="L27" s="68">
        <f>RANK(I27,(I$6:I$14,I$16:I$17,I$19,I$21:I$53,I$56:I$66,I$69:I$76,I$79:I$91,I$95))</f>
        <v>26</v>
      </c>
    </row>
    <row r="28" spans="1:18" ht="12.75" customHeight="1" x14ac:dyDescent="0.2">
      <c r="A28" s="3" t="s">
        <v>88</v>
      </c>
      <c r="B28" s="95" t="s">
        <v>10</v>
      </c>
      <c r="C28" s="6">
        <v>555</v>
      </c>
      <c r="D28" s="6"/>
      <c r="E28" s="6">
        <v>0</v>
      </c>
      <c r="F28" s="18">
        <f t="shared" si="5"/>
        <v>555</v>
      </c>
      <c r="G28" s="7">
        <v>1</v>
      </c>
      <c r="H28" s="7">
        <v>0</v>
      </c>
      <c r="I28" s="14">
        <f t="shared" si="6"/>
        <v>556</v>
      </c>
      <c r="J28" s="22">
        <f t="shared" si="7"/>
        <v>37.083333333333336</v>
      </c>
      <c r="K28" s="26" t="s">
        <v>110</v>
      </c>
      <c r="L28" s="68">
        <f>RANK(I28,(I$6:I$14,I$16:I$17,I$19,I$21:I$53,I$56:I$66,I$69:I$76,I$79:I$91,I$95))</f>
        <v>37</v>
      </c>
    </row>
    <row r="29" spans="1:18" x14ac:dyDescent="0.2">
      <c r="A29" s="3" t="s">
        <v>71</v>
      </c>
      <c r="B29" s="95" t="s">
        <v>12</v>
      </c>
      <c r="C29" s="6">
        <v>3404</v>
      </c>
      <c r="D29" s="6">
        <f>72+68+68+72+144+72</f>
        <v>496</v>
      </c>
      <c r="E29" s="6">
        <v>1572</v>
      </c>
      <c r="F29" s="18">
        <f t="shared" si="5"/>
        <v>5472</v>
      </c>
      <c r="G29" s="7">
        <v>93</v>
      </c>
      <c r="H29" s="7">
        <v>0</v>
      </c>
      <c r="I29" s="14">
        <f t="shared" si="6"/>
        <v>5565</v>
      </c>
      <c r="J29" s="22">
        <f t="shared" si="7"/>
        <v>372.55</v>
      </c>
      <c r="K29" s="26" t="s">
        <v>110</v>
      </c>
      <c r="L29" s="68">
        <f>RANK(I29,(I$6:I$14,I$16:I$17,I$19,I$21:I$53,I$56:I$66,I$69:I$76,I$79:I$91,I$95))</f>
        <v>4</v>
      </c>
    </row>
    <row r="30" spans="1:18" x14ac:dyDescent="0.2">
      <c r="A30" s="4" t="s">
        <v>165</v>
      </c>
      <c r="B30" s="96" t="s">
        <v>120</v>
      </c>
      <c r="C30" s="8">
        <v>528</v>
      </c>
      <c r="D30" s="8">
        <f>144+72</f>
        <v>216</v>
      </c>
      <c r="E30" s="8">
        <v>468</v>
      </c>
      <c r="F30" s="19">
        <f t="shared" si="5"/>
        <v>1212</v>
      </c>
      <c r="G30" s="9">
        <v>0</v>
      </c>
      <c r="H30" s="9">
        <v>0</v>
      </c>
      <c r="I30" s="15">
        <f t="shared" si="6"/>
        <v>1212</v>
      </c>
      <c r="J30" s="22">
        <f t="shared" si="7"/>
        <v>80.8</v>
      </c>
      <c r="K30" s="26" t="s">
        <v>110</v>
      </c>
      <c r="L30" s="68">
        <f>RANK(I30,(I$6:I$14,I$16:I$17,I$19,I$21:I$53,I$56:I$66,I$69:I$76,I$79:I$91,I$95))</f>
        <v>25</v>
      </c>
      <c r="R30" s="68" t="s">
        <v>252</v>
      </c>
    </row>
    <row r="31" spans="1:18" x14ac:dyDescent="0.2">
      <c r="A31" s="3"/>
      <c r="B31" s="95" t="s">
        <v>164</v>
      </c>
      <c r="C31" s="6">
        <v>212</v>
      </c>
      <c r="D31" s="6">
        <v>72</v>
      </c>
      <c r="E31" s="6">
        <v>148</v>
      </c>
      <c r="F31" s="18">
        <f t="shared" si="5"/>
        <v>432</v>
      </c>
      <c r="G31" s="7">
        <v>0</v>
      </c>
      <c r="H31" s="7">
        <v>0</v>
      </c>
      <c r="I31" s="14">
        <f t="shared" si="6"/>
        <v>432</v>
      </c>
      <c r="J31" s="22">
        <f t="shared" si="7"/>
        <v>28.8</v>
      </c>
      <c r="L31" s="68">
        <f>RANK(I31,(I$6:I$14,I$16:I$17,I$19,I$21:I$53,I$56:I$66,I$69:I$76,I$79:I$91,I$95))</f>
        <v>41</v>
      </c>
    </row>
    <row r="32" spans="1:18" x14ac:dyDescent="0.2">
      <c r="A32" s="3" t="s">
        <v>69</v>
      </c>
      <c r="B32" s="95" t="s">
        <v>13</v>
      </c>
      <c r="C32" s="6">
        <v>236</v>
      </c>
      <c r="D32" s="6">
        <v>144</v>
      </c>
      <c r="E32" s="6">
        <v>44</v>
      </c>
      <c r="F32" s="18">
        <f t="shared" si="5"/>
        <v>424</v>
      </c>
      <c r="G32" s="7">
        <v>0</v>
      </c>
      <c r="H32" s="7">
        <v>0</v>
      </c>
      <c r="I32" s="14">
        <f t="shared" si="6"/>
        <v>424</v>
      </c>
      <c r="J32" s="22">
        <f t="shared" si="7"/>
        <v>28.266666666666666</v>
      </c>
      <c r="K32" s="26" t="s">
        <v>110</v>
      </c>
      <c r="L32" s="68">
        <f>RANK(I32,(I$6:I$14,I$16:I$17,I$19,I$21:I$53,I$56:I$66,I$69:I$76,I$79:I$91,I$95))</f>
        <v>42</v>
      </c>
    </row>
    <row r="33" spans="1:12" x14ac:dyDescent="0.2">
      <c r="A33" s="3"/>
      <c r="B33" s="95" t="s">
        <v>137</v>
      </c>
      <c r="C33" s="6">
        <v>28</v>
      </c>
      <c r="D33" s="6"/>
      <c r="E33" s="6">
        <v>0</v>
      </c>
      <c r="F33" s="18">
        <f t="shared" si="5"/>
        <v>28</v>
      </c>
      <c r="G33" s="7">
        <v>0</v>
      </c>
      <c r="H33" s="7">
        <v>0</v>
      </c>
      <c r="I33" s="14">
        <f t="shared" si="6"/>
        <v>28</v>
      </c>
      <c r="J33" s="22">
        <f t="shared" si="7"/>
        <v>1.8666666666666667</v>
      </c>
      <c r="L33" s="68">
        <f>RANK(I33,(I$6:I$14,I$16:I$17,I$19,I$21:I$53,I$56:I$66,I$69:I$76,I$79:I$91,I$95))</f>
        <v>67</v>
      </c>
    </row>
    <row r="34" spans="1:12" x14ac:dyDescent="0.2">
      <c r="A34" s="3" t="s">
        <v>68</v>
      </c>
      <c r="B34" s="95" t="s">
        <v>17</v>
      </c>
      <c r="C34" s="6">
        <v>72</v>
      </c>
      <c r="D34" s="6"/>
      <c r="E34" s="6">
        <v>0</v>
      </c>
      <c r="F34" s="18">
        <f t="shared" si="5"/>
        <v>72</v>
      </c>
      <c r="G34" s="7">
        <v>0</v>
      </c>
      <c r="H34" s="7">
        <v>0</v>
      </c>
      <c r="I34" s="14">
        <f t="shared" si="6"/>
        <v>72</v>
      </c>
      <c r="J34" s="22">
        <f t="shared" si="7"/>
        <v>4.8</v>
      </c>
      <c r="K34" s="26" t="s">
        <v>110</v>
      </c>
      <c r="L34" s="68">
        <f>RANK(I34,(I$6:I$14,I$16:I$17,I$19,I$21:I$53,I$56:I$66,I$69:I$76,I$79:I$91,I$95))</f>
        <v>63</v>
      </c>
    </row>
    <row r="35" spans="1:12" x14ac:dyDescent="0.2">
      <c r="A35" s="4" t="s">
        <v>100</v>
      </c>
      <c r="B35" s="96" t="s">
        <v>18</v>
      </c>
      <c r="C35" s="8">
        <v>3700</v>
      </c>
      <c r="D35" s="8">
        <f>144+144+208+144</f>
        <v>640</v>
      </c>
      <c r="E35" s="8">
        <v>800</v>
      </c>
      <c r="F35" s="19">
        <f t="shared" si="5"/>
        <v>5140</v>
      </c>
      <c r="G35" s="9">
        <v>66</v>
      </c>
      <c r="H35" s="9">
        <v>0</v>
      </c>
      <c r="I35" s="15">
        <f t="shared" si="6"/>
        <v>5206</v>
      </c>
      <c r="J35" s="22">
        <f t="shared" si="7"/>
        <v>348.16666666666669</v>
      </c>
      <c r="K35" s="26" t="s">
        <v>110</v>
      </c>
      <c r="L35" s="68">
        <f>RANK(I35,(I$6:I$14,I$16:I$17,I$19,I$21:I$53,I$56:I$66,I$69:I$76,I$79:I$91,I$95))</f>
        <v>5</v>
      </c>
    </row>
    <row r="36" spans="1:12" x14ac:dyDescent="0.2">
      <c r="A36" s="3" t="s">
        <v>72</v>
      </c>
      <c r="B36" s="95" t="s">
        <v>19</v>
      </c>
      <c r="C36" s="6">
        <v>199</v>
      </c>
      <c r="D36" s="6">
        <v>72</v>
      </c>
      <c r="E36" s="6">
        <v>238</v>
      </c>
      <c r="F36" s="18">
        <f t="shared" si="5"/>
        <v>509</v>
      </c>
      <c r="G36" s="7">
        <v>0</v>
      </c>
      <c r="H36" s="7">
        <v>3</v>
      </c>
      <c r="I36" s="14">
        <f t="shared" si="6"/>
        <v>512</v>
      </c>
      <c r="J36" s="22">
        <f t="shared" si="7"/>
        <v>33.93333333333333</v>
      </c>
      <c r="K36" s="26" t="s">
        <v>110</v>
      </c>
      <c r="L36" s="68">
        <f>RANK(I36,(I$6:I$14,I$16:I$17,I$19,I$21:I$53,I$56:I$66,I$69:I$76,I$79:I$91,I$95))</f>
        <v>38</v>
      </c>
    </row>
    <row r="37" spans="1:12" hidden="1" x14ac:dyDescent="0.2">
      <c r="A37" s="3"/>
      <c r="B37" s="95" t="s">
        <v>135</v>
      </c>
      <c r="C37" s="6"/>
      <c r="D37" s="6"/>
      <c r="E37" s="6"/>
      <c r="F37" s="18">
        <f t="shared" si="5"/>
        <v>0</v>
      </c>
      <c r="G37" s="7">
        <v>0</v>
      </c>
      <c r="H37" s="7">
        <v>0</v>
      </c>
      <c r="I37" s="14">
        <f t="shared" si="6"/>
        <v>0</v>
      </c>
      <c r="J37" s="22">
        <f t="shared" si="7"/>
        <v>0</v>
      </c>
      <c r="L37" s="68">
        <f>RANK(I37,(I$6:I$14,I$16:I$17,I$19,I$21:I$53,I$56:I$66,I$69:I$76,I$79:I$91,I$95))</f>
        <v>71</v>
      </c>
    </row>
    <row r="38" spans="1:12" x14ac:dyDescent="0.2">
      <c r="A38" s="3"/>
      <c r="B38" s="95" t="s">
        <v>132</v>
      </c>
      <c r="C38" s="6">
        <v>76</v>
      </c>
      <c r="D38" s="6"/>
      <c r="E38" s="6">
        <v>0</v>
      </c>
      <c r="F38" s="18">
        <f t="shared" si="5"/>
        <v>76</v>
      </c>
      <c r="G38" s="7">
        <v>0</v>
      </c>
      <c r="H38" s="7">
        <v>0</v>
      </c>
      <c r="I38" s="14">
        <f t="shared" si="6"/>
        <v>76</v>
      </c>
      <c r="J38" s="22">
        <f t="shared" si="7"/>
        <v>5.0666666666666664</v>
      </c>
      <c r="L38" s="68">
        <f>RANK(I38,(I$6:I$14,I$16:I$17,I$19,I$21:I$53,I$56:I$66,I$69:I$76,I$79:I$91,I$95))</f>
        <v>61</v>
      </c>
    </row>
    <row r="39" spans="1:12" x14ac:dyDescent="0.2">
      <c r="A39" s="3"/>
      <c r="B39" s="95" t="s">
        <v>159</v>
      </c>
      <c r="C39" s="6">
        <v>44</v>
      </c>
      <c r="D39" s="6"/>
      <c r="E39" s="6">
        <v>0</v>
      </c>
      <c r="F39" s="18">
        <f t="shared" si="5"/>
        <v>44</v>
      </c>
      <c r="G39" s="7">
        <v>0</v>
      </c>
      <c r="H39" s="7">
        <v>0</v>
      </c>
      <c r="I39" s="14">
        <f t="shared" si="6"/>
        <v>44</v>
      </c>
      <c r="J39" s="22">
        <f t="shared" si="7"/>
        <v>2.9333333333333331</v>
      </c>
      <c r="L39" s="68">
        <f>RANK(I39,(I$6:I$14,I$16:I$17,I$19,I$21:I$53,I$56:I$66,I$69:I$76,I$79:I$91,I$95))</f>
        <v>65</v>
      </c>
    </row>
    <row r="40" spans="1:12" x14ac:dyDescent="0.2">
      <c r="A40" s="3" t="s">
        <v>66</v>
      </c>
      <c r="B40" s="95" t="s">
        <v>22</v>
      </c>
      <c r="C40" s="6">
        <v>0</v>
      </c>
      <c r="D40" s="6"/>
      <c r="E40" s="6">
        <v>2</v>
      </c>
      <c r="F40" s="18">
        <f t="shared" si="5"/>
        <v>2</v>
      </c>
      <c r="G40" s="7">
        <v>0</v>
      </c>
      <c r="H40" s="7">
        <v>0</v>
      </c>
      <c r="I40" s="14">
        <f t="shared" si="6"/>
        <v>2</v>
      </c>
      <c r="J40" s="22">
        <f t="shared" si="7"/>
        <v>0.13333333333333333</v>
      </c>
      <c r="K40" s="26" t="s">
        <v>110</v>
      </c>
      <c r="L40" s="68">
        <f>RANK(I40,(I$6:I$14,I$16:I$17,I$19,I$21:I$53,I$56:I$66,I$69:I$76,I$79:I$91,I$95))</f>
        <v>70</v>
      </c>
    </row>
    <row r="41" spans="1:12" x14ac:dyDescent="0.2">
      <c r="A41" s="4" t="s">
        <v>91</v>
      </c>
      <c r="B41" s="96" t="s">
        <v>23</v>
      </c>
      <c r="C41" s="8">
        <v>499</v>
      </c>
      <c r="D41" s="8">
        <v>72</v>
      </c>
      <c r="E41" s="8">
        <v>118</v>
      </c>
      <c r="F41" s="19">
        <f t="shared" si="5"/>
        <v>689</v>
      </c>
      <c r="G41" s="9">
        <v>0</v>
      </c>
      <c r="H41" s="9">
        <v>0</v>
      </c>
      <c r="I41" s="15">
        <f t="shared" si="6"/>
        <v>689</v>
      </c>
      <c r="J41" s="22">
        <v>0</v>
      </c>
      <c r="K41" s="26" t="s">
        <v>110</v>
      </c>
      <c r="L41" s="68">
        <f>RANK(I41,(I$6:I$14,I$16:I$17,I$19,I$21:I$53,I$56:I$66,I$69:I$76,I$79:I$91,I$95))</f>
        <v>33</v>
      </c>
    </row>
    <row r="42" spans="1:12" x14ac:dyDescent="0.2">
      <c r="A42" s="3" t="s">
        <v>92</v>
      </c>
      <c r="B42" s="95" t="s">
        <v>24</v>
      </c>
      <c r="C42" s="6">
        <v>226</v>
      </c>
      <c r="D42" s="6"/>
      <c r="E42" s="6">
        <v>74</v>
      </c>
      <c r="F42" s="18">
        <f t="shared" si="5"/>
        <v>300</v>
      </c>
      <c r="G42" s="7">
        <v>0</v>
      </c>
      <c r="H42" s="7">
        <v>0</v>
      </c>
      <c r="I42" s="14">
        <f>SUM(F42:H42)</f>
        <v>300</v>
      </c>
      <c r="J42" s="22">
        <f>+(F42/15)+(G42/12)</f>
        <v>20</v>
      </c>
      <c r="K42" s="26" t="s">
        <v>110</v>
      </c>
      <c r="L42" s="68">
        <f>RANK(I42,(I$6:I$14,I$16:I$17,I$19,I$21:I$53,I$56:I$66,I$69:I$76,I$79:I$91,I$95))</f>
        <v>47</v>
      </c>
    </row>
    <row r="43" spans="1:12" x14ac:dyDescent="0.2">
      <c r="A43" s="3"/>
      <c r="B43" s="95" t="s">
        <v>124</v>
      </c>
      <c r="C43" s="6">
        <v>0</v>
      </c>
      <c r="D43" s="6"/>
      <c r="E43" s="6">
        <v>46</v>
      </c>
      <c r="F43" s="18">
        <f t="shared" si="5"/>
        <v>46</v>
      </c>
      <c r="G43" s="7">
        <v>0</v>
      </c>
      <c r="H43" s="7">
        <v>0</v>
      </c>
      <c r="I43" s="14">
        <f t="shared" si="6"/>
        <v>46</v>
      </c>
      <c r="J43" s="22">
        <f t="shared" si="7"/>
        <v>3.0666666666666669</v>
      </c>
      <c r="L43" s="68">
        <f>RANK(I43,(I$6:I$14,I$16:I$17,I$19,I$21:I$53,I$56:I$66,I$69:I$76,I$79:I$91,I$95))</f>
        <v>64</v>
      </c>
    </row>
    <row r="44" spans="1:12" x14ac:dyDescent="0.2">
      <c r="A44" s="3"/>
      <c r="B44" s="95" t="s">
        <v>247</v>
      </c>
      <c r="C44" s="6">
        <v>9</v>
      </c>
      <c r="D44" s="6"/>
      <c r="E44" s="6">
        <v>0</v>
      </c>
      <c r="F44" s="18">
        <f t="shared" si="5"/>
        <v>9</v>
      </c>
      <c r="G44" s="7">
        <v>0</v>
      </c>
      <c r="H44" s="7">
        <v>0</v>
      </c>
      <c r="I44" s="14">
        <f t="shared" si="6"/>
        <v>9</v>
      </c>
      <c r="J44" s="22">
        <f t="shared" si="7"/>
        <v>0.6</v>
      </c>
      <c r="L44" s="68">
        <f>RANK(I44,(I$6:I$14,I$16:I$17,I$19,I$21:I$53,I$56:I$66,I$69:I$76,I$79:I$91,I$95))</f>
        <v>69</v>
      </c>
    </row>
    <row r="45" spans="1:12" x14ac:dyDescent="0.2">
      <c r="A45" s="4"/>
      <c r="B45" s="96" t="s">
        <v>160</v>
      </c>
      <c r="C45" s="8">
        <v>63</v>
      </c>
      <c r="D45" s="8"/>
      <c r="E45" s="8">
        <v>52</v>
      </c>
      <c r="F45" s="19">
        <f t="shared" si="5"/>
        <v>115</v>
      </c>
      <c r="G45" s="9">
        <v>0</v>
      </c>
      <c r="H45" s="9">
        <v>0</v>
      </c>
      <c r="I45" s="15">
        <f t="shared" si="6"/>
        <v>115</v>
      </c>
      <c r="J45" s="22">
        <f t="shared" si="7"/>
        <v>7.666666666666667</v>
      </c>
      <c r="L45" s="68">
        <f>RANK(I45,(I$6:I$14,I$16:I$17,I$19,I$21:I$53,I$56:I$66,I$69:I$76,I$79:I$91,I$95))</f>
        <v>58</v>
      </c>
    </row>
    <row r="46" spans="1:12" x14ac:dyDescent="0.2">
      <c r="A46" s="3" t="s">
        <v>77</v>
      </c>
      <c r="B46" s="95" t="s">
        <v>25</v>
      </c>
      <c r="C46" s="6">
        <v>876</v>
      </c>
      <c r="D46" s="6">
        <f>136+144</f>
        <v>280</v>
      </c>
      <c r="E46" s="6">
        <v>200</v>
      </c>
      <c r="F46" s="18">
        <f t="shared" si="5"/>
        <v>1356</v>
      </c>
      <c r="G46" s="7">
        <v>0</v>
      </c>
      <c r="H46" s="7">
        <v>0</v>
      </c>
      <c r="I46" s="14">
        <f t="shared" si="6"/>
        <v>1356</v>
      </c>
      <c r="J46" s="22">
        <f t="shared" si="7"/>
        <v>90.4</v>
      </c>
      <c r="K46" s="26" t="s">
        <v>110</v>
      </c>
      <c r="L46" s="68">
        <f>RANK(I46,(I$6:I$14,I$16:I$17,I$19,I$21:I$53,I$56:I$66,I$69:I$76,I$79:I$91,I$95))</f>
        <v>23</v>
      </c>
    </row>
    <row r="47" spans="1:12" x14ac:dyDescent="0.2">
      <c r="A47" s="3" t="s">
        <v>86</v>
      </c>
      <c r="B47" s="95" t="s">
        <v>28</v>
      </c>
      <c r="C47" s="6">
        <v>724</v>
      </c>
      <c r="D47" s="6"/>
      <c r="E47" s="6">
        <v>413</v>
      </c>
      <c r="F47" s="18">
        <f t="shared" si="5"/>
        <v>1137</v>
      </c>
      <c r="G47" s="7">
        <v>0</v>
      </c>
      <c r="H47" s="7">
        <v>0</v>
      </c>
      <c r="I47" s="14">
        <f t="shared" si="6"/>
        <v>1137</v>
      </c>
      <c r="J47" s="22">
        <f t="shared" si="7"/>
        <v>75.8</v>
      </c>
      <c r="K47" s="26" t="s">
        <v>110</v>
      </c>
      <c r="L47" s="68">
        <f>RANK(I47,(I$6:I$14,I$16:I$17,I$19,I$21:I$53,I$56:I$66,I$69:I$76,I$79:I$91,I$95))</f>
        <v>27</v>
      </c>
    </row>
    <row r="48" spans="1:12" x14ac:dyDescent="0.2">
      <c r="A48" s="3" t="s">
        <v>81</v>
      </c>
      <c r="B48" s="95" t="s">
        <v>29</v>
      </c>
      <c r="C48" s="6">
        <v>2740</v>
      </c>
      <c r="D48" s="6"/>
      <c r="E48" s="6">
        <v>2440</v>
      </c>
      <c r="F48" s="18">
        <f t="shared" si="5"/>
        <v>5180</v>
      </c>
      <c r="G48" s="7">
        <v>0</v>
      </c>
      <c r="H48" s="7">
        <v>0</v>
      </c>
      <c r="I48" s="14">
        <f t="shared" si="6"/>
        <v>5180</v>
      </c>
      <c r="J48" s="145"/>
      <c r="K48" s="26" t="s">
        <v>110</v>
      </c>
      <c r="L48" s="68">
        <f>RANK(I48,(I$6:I$14,I$16:I$17,I$19,I$21:I$53,I$56:I$66,I$69:I$76,I$79:I$91,I$95))</f>
        <v>6</v>
      </c>
    </row>
    <row r="49" spans="1:13" hidden="1" x14ac:dyDescent="0.2">
      <c r="A49" s="3" t="s">
        <v>67</v>
      </c>
      <c r="B49" s="95" t="s">
        <v>31</v>
      </c>
      <c r="C49" s="6"/>
      <c r="D49" s="6"/>
      <c r="E49" s="6"/>
      <c r="F49" s="18">
        <f t="shared" si="5"/>
        <v>0</v>
      </c>
      <c r="G49" s="7"/>
      <c r="H49" s="7">
        <v>0</v>
      </c>
      <c r="I49" s="14">
        <f t="shared" si="6"/>
        <v>0</v>
      </c>
      <c r="J49" s="22">
        <f t="shared" si="7"/>
        <v>0</v>
      </c>
      <c r="K49" s="26" t="s">
        <v>110</v>
      </c>
      <c r="L49" s="68">
        <f>RANK(I49,(I$6:I$14,I$16:I$17,I$19,I$21:I$53,I$56:I$66,I$69:I$76,I$79:I$91,I$95))</f>
        <v>71</v>
      </c>
    </row>
    <row r="50" spans="1:13" ht="12.75" hidden="1" customHeight="1" x14ac:dyDescent="0.2">
      <c r="A50" s="3" t="s">
        <v>103</v>
      </c>
      <c r="B50" s="95" t="s">
        <v>33</v>
      </c>
      <c r="C50" s="6"/>
      <c r="D50" s="6"/>
      <c r="E50" s="6"/>
      <c r="F50" s="18">
        <f t="shared" si="5"/>
        <v>0</v>
      </c>
      <c r="G50" s="7"/>
      <c r="H50" s="7">
        <v>0</v>
      </c>
      <c r="I50" s="14">
        <f t="shared" si="6"/>
        <v>0</v>
      </c>
      <c r="J50" s="22">
        <f t="shared" si="7"/>
        <v>0</v>
      </c>
      <c r="K50" s="26" t="s">
        <v>110</v>
      </c>
      <c r="L50" s="68">
        <f>RANK(I50,(I$6:I$14,I$16:I$17,I$19,I$21:I$53,I$56:I$66,I$69:I$76,I$79:I$91,I$95))</f>
        <v>71</v>
      </c>
    </row>
    <row r="51" spans="1:13" x14ac:dyDescent="0.2">
      <c r="A51" s="4" t="s">
        <v>87</v>
      </c>
      <c r="B51" s="96" t="s">
        <v>34</v>
      </c>
      <c r="C51" s="8">
        <v>1200</v>
      </c>
      <c r="D51" s="8"/>
      <c r="E51" s="8">
        <v>420</v>
      </c>
      <c r="F51" s="19">
        <f t="shared" si="5"/>
        <v>1620</v>
      </c>
      <c r="G51" s="9">
        <v>0</v>
      </c>
      <c r="H51" s="9">
        <v>0</v>
      </c>
      <c r="I51" s="15">
        <f t="shared" si="6"/>
        <v>1620</v>
      </c>
      <c r="J51" s="22">
        <f t="shared" si="7"/>
        <v>108</v>
      </c>
      <c r="K51" s="26" t="s">
        <v>110</v>
      </c>
      <c r="L51" s="68">
        <f>RANK(I51,(I$6:I$14,I$16:I$17,I$19,I$21:I$53,I$56:I$66,I$69:I$76,I$79:I$91,I$95))</f>
        <v>21</v>
      </c>
    </row>
    <row r="52" spans="1:13" x14ac:dyDescent="0.2">
      <c r="A52" s="3" t="s">
        <v>70</v>
      </c>
      <c r="B52" s="95" t="s">
        <v>35</v>
      </c>
      <c r="C52" s="6">
        <v>728</v>
      </c>
      <c r="D52" s="6">
        <v>72</v>
      </c>
      <c r="E52" s="6">
        <v>277</v>
      </c>
      <c r="F52" s="18">
        <f t="shared" si="5"/>
        <v>1077</v>
      </c>
      <c r="G52" s="7">
        <v>0</v>
      </c>
      <c r="H52" s="7">
        <v>0</v>
      </c>
      <c r="I52" s="14">
        <f t="shared" si="6"/>
        <v>1077</v>
      </c>
      <c r="J52" s="22">
        <f t="shared" si="7"/>
        <v>71.8</v>
      </c>
      <c r="K52" s="26" t="s">
        <v>110</v>
      </c>
      <c r="L52" s="68">
        <f>RANK(I52,(I$6:I$14,I$16:I$17,I$19,I$21:I$53,I$56:I$66,I$69:I$76,I$79:I$91,I$95))</f>
        <v>28</v>
      </c>
    </row>
    <row r="53" spans="1:13" x14ac:dyDescent="0.2">
      <c r="A53" s="27" t="s">
        <v>89</v>
      </c>
      <c r="B53" s="96" t="s">
        <v>46</v>
      </c>
      <c r="C53" s="8">
        <v>268</v>
      </c>
      <c r="D53" s="8"/>
      <c r="E53" s="8">
        <v>222</v>
      </c>
      <c r="F53" s="19">
        <f t="shared" si="5"/>
        <v>490</v>
      </c>
      <c r="G53" s="9">
        <v>0</v>
      </c>
      <c r="H53" s="9">
        <v>0</v>
      </c>
      <c r="I53" s="15">
        <f t="shared" si="6"/>
        <v>490</v>
      </c>
      <c r="J53" s="22">
        <f t="shared" si="7"/>
        <v>32.666666666666664</v>
      </c>
      <c r="K53" s="26" t="s">
        <v>110</v>
      </c>
      <c r="L53" s="68">
        <f>RANK(I53,(I$6:I$14,I$16:I$17,I$19,I$21:I$53,I$56:I$66,I$69:I$76,I$79:I$91,I$95))</f>
        <v>40</v>
      </c>
    </row>
    <row r="54" spans="1:13" ht="12.75" customHeight="1" x14ac:dyDescent="0.2">
      <c r="A54" s="108" t="s">
        <v>114</v>
      </c>
      <c r="B54" s="109"/>
      <c r="C54" s="75">
        <f t="shared" ref="C54:I54" si="8">SUM(C21:C53)</f>
        <v>22711</v>
      </c>
      <c r="D54" s="75">
        <f t="shared" si="8"/>
        <v>2200</v>
      </c>
      <c r="E54" s="75">
        <f t="shared" si="8"/>
        <v>10263</v>
      </c>
      <c r="F54" s="76">
        <f t="shared" si="8"/>
        <v>35174</v>
      </c>
      <c r="G54" s="75">
        <f t="shared" si="8"/>
        <v>403</v>
      </c>
      <c r="H54" s="75">
        <f t="shared" si="8"/>
        <v>3</v>
      </c>
      <c r="I54" s="77">
        <f t="shared" si="8"/>
        <v>35580</v>
      </c>
      <c r="J54" s="22"/>
      <c r="M54" s="127"/>
    </row>
    <row r="55" spans="1:13" x14ac:dyDescent="0.2">
      <c r="A55" s="110" t="s">
        <v>115</v>
      </c>
      <c r="B55" s="111"/>
      <c r="C55" s="112"/>
      <c r="D55" s="112"/>
      <c r="E55" s="112"/>
      <c r="F55" s="112"/>
      <c r="G55" s="112"/>
      <c r="H55" s="112"/>
      <c r="I55" s="113"/>
      <c r="J55" s="22">
        <f>+(F8/15)+(G8/12)</f>
        <v>20.25</v>
      </c>
    </row>
    <row r="56" spans="1:13" x14ac:dyDescent="0.2">
      <c r="A56" s="35" t="s">
        <v>73</v>
      </c>
      <c r="B56" s="94" t="s">
        <v>6</v>
      </c>
      <c r="C56" s="5">
        <v>4990</v>
      </c>
      <c r="D56" s="5">
        <f>140+72</f>
        <v>212</v>
      </c>
      <c r="E56" s="5">
        <v>940</v>
      </c>
      <c r="F56" s="17">
        <f t="shared" ref="F56:F66" si="9">+E56+D56+C56</f>
        <v>6142</v>
      </c>
      <c r="G56" s="5">
        <v>111</v>
      </c>
      <c r="H56" s="5">
        <v>0</v>
      </c>
      <c r="I56" s="13">
        <f t="shared" ref="I56:I66" si="10">SUM(F56:H56)</f>
        <v>6253</v>
      </c>
      <c r="J56" s="22">
        <f>+(F12/15)+(G12/12)</f>
        <v>20.2</v>
      </c>
      <c r="K56" s="26" t="s">
        <v>111</v>
      </c>
      <c r="L56" s="68">
        <f>RANK(I56,(I$6:I$14,I$16:I$17,I$19,I$21:I$53,I$56:I$66,I$69:I$76,I$79:I$91,I$95))</f>
        <v>2</v>
      </c>
    </row>
    <row r="57" spans="1:13" x14ac:dyDescent="0.2">
      <c r="A57" s="3" t="s">
        <v>78</v>
      </c>
      <c r="B57" s="95" t="s">
        <v>8</v>
      </c>
      <c r="C57" s="6">
        <v>2289</v>
      </c>
      <c r="D57" s="6">
        <v>72</v>
      </c>
      <c r="E57" s="6">
        <v>281</v>
      </c>
      <c r="F57" s="18">
        <f t="shared" si="9"/>
        <v>2642</v>
      </c>
      <c r="G57" s="7">
        <v>0</v>
      </c>
      <c r="H57" s="7">
        <v>0</v>
      </c>
      <c r="I57" s="14">
        <f t="shared" si="10"/>
        <v>2642</v>
      </c>
      <c r="J57" s="22">
        <f>+(F58/15)+(G58/12)</f>
        <v>121.6</v>
      </c>
      <c r="K57" s="26" t="s">
        <v>111</v>
      </c>
      <c r="L57" s="68">
        <f>RANK(I57,(I$6:I$14,I$16:I$17,I$19,I$21:I$53,I$56:I$66,I$69:I$76,I$79:I$91,I$95))</f>
        <v>14</v>
      </c>
    </row>
    <row r="58" spans="1:13" x14ac:dyDescent="0.2">
      <c r="A58" s="3" t="s">
        <v>104</v>
      </c>
      <c r="B58" s="95" t="s">
        <v>9</v>
      </c>
      <c r="C58" s="6">
        <v>1088</v>
      </c>
      <c r="D58" s="6"/>
      <c r="E58" s="6">
        <v>736</v>
      </c>
      <c r="F58" s="18">
        <f t="shared" si="9"/>
        <v>1824</v>
      </c>
      <c r="G58" s="7">
        <v>0</v>
      </c>
      <c r="H58" s="7">
        <v>0</v>
      </c>
      <c r="I58" s="14">
        <f t="shared" si="10"/>
        <v>1824</v>
      </c>
      <c r="J58" s="22">
        <f>+(F61/15)+(G61/12)</f>
        <v>204.25</v>
      </c>
      <c r="K58" s="26" t="s">
        <v>111</v>
      </c>
      <c r="L58" s="68">
        <f>RANK(I58,(I$6:I$14,I$16:I$17,I$19,I$21:I$53,I$56:I$66,I$69:I$76,I$79:I$91,I$95))</f>
        <v>20</v>
      </c>
    </row>
    <row r="59" spans="1:13" x14ac:dyDescent="0.2">
      <c r="A59" s="144">
        <v>30.700099999999999</v>
      </c>
      <c r="B59" s="96" t="s">
        <v>163</v>
      </c>
      <c r="C59" s="8">
        <v>0</v>
      </c>
      <c r="D59" s="8"/>
      <c r="E59" s="8">
        <v>18</v>
      </c>
      <c r="F59" s="19">
        <f t="shared" si="9"/>
        <v>18</v>
      </c>
      <c r="G59" s="9">
        <v>0</v>
      </c>
      <c r="H59" s="9">
        <v>0</v>
      </c>
      <c r="I59" s="15">
        <f t="shared" si="10"/>
        <v>18</v>
      </c>
      <c r="J59" s="22"/>
      <c r="L59" s="68">
        <f>RANK(I59,(I$6:I$14,I$16:I$17,I$19,I$21:I$53,I$56:I$66,I$69:I$76,I$79:I$91,I$95))</f>
        <v>68</v>
      </c>
    </row>
    <row r="60" spans="1:13" hidden="1" x14ac:dyDescent="0.2">
      <c r="A60" s="21">
        <v>26.130099999999999</v>
      </c>
      <c r="B60" s="95" t="s">
        <v>122</v>
      </c>
      <c r="C60" s="6"/>
      <c r="D60" s="6"/>
      <c r="E60" s="6"/>
      <c r="F60" s="18">
        <f t="shared" si="9"/>
        <v>0</v>
      </c>
      <c r="G60" s="7">
        <v>0</v>
      </c>
      <c r="H60" s="7">
        <v>0</v>
      </c>
      <c r="I60" s="14">
        <f t="shared" si="10"/>
        <v>0</v>
      </c>
      <c r="J60" s="22"/>
      <c r="L60" s="68">
        <f>RANK(I60,(I$6:I$14,I$16:I$17,I$19,I$21:I$53,I$56:I$66,I$69:I$76,I$79:I$91,I$95))</f>
        <v>71</v>
      </c>
    </row>
    <row r="61" spans="1:13" x14ac:dyDescent="0.2">
      <c r="A61" s="3" t="s">
        <v>85</v>
      </c>
      <c r="B61" s="95" t="s">
        <v>15</v>
      </c>
      <c r="C61" s="6">
        <v>2362</v>
      </c>
      <c r="D61" s="6">
        <v>144</v>
      </c>
      <c r="E61" s="6">
        <v>489</v>
      </c>
      <c r="F61" s="18">
        <f t="shared" si="9"/>
        <v>2995</v>
      </c>
      <c r="G61" s="7">
        <v>55</v>
      </c>
      <c r="H61" s="7">
        <v>0</v>
      </c>
      <c r="I61" s="14">
        <f t="shared" si="10"/>
        <v>3050</v>
      </c>
      <c r="J61" s="22">
        <f t="shared" ref="J61" si="11">+(F63/15)+(G63/12)</f>
        <v>410.18333333333334</v>
      </c>
      <c r="K61" s="26" t="s">
        <v>111</v>
      </c>
      <c r="L61" s="68">
        <f>RANK(I61,(I$6:I$14,I$16:I$17,I$19,I$21:I$53,I$56:I$66,I$69:I$76,I$79:I$91,I$95))</f>
        <v>9</v>
      </c>
    </row>
    <row r="62" spans="1:13" x14ac:dyDescent="0.2">
      <c r="A62" s="3" t="s">
        <v>79</v>
      </c>
      <c r="B62" s="95" t="s">
        <v>16</v>
      </c>
      <c r="C62" s="6">
        <v>598</v>
      </c>
      <c r="D62" s="6"/>
      <c r="E62" s="6">
        <v>42</v>
      </c>
      <c r="F62" s="18">
        <f t="shared" si="9"/>
        <v>640</v>
      </c>
      <c r="G62" s="7">
        <v>0</v>
      </c>
      <c r="H62" s="7">
        <v>0</v>
      </c>
      <c r="I62" s="14">
        <f t="shared" si="10"/>
        <v>640</v>
      </c>
      <c r="J62" s="22">
        <f>+(F16/15)+(G16/12)</f>
        <v>152.15</v>
      </c>
      <c r="K62" s="26" t="s">
        <v>111</v>
      </c>
      <c r="L62" s="68">
        <f>RANK(I62,(I$6:I$14,I$16:I$17,I$19,I$21:I$53,I$56:I$66,I$69:I$76,I$79:I$91,I$95))</f>
        <v>35</v>
      </c>
    </row>
    <row r="63" spans="1:13" x14ac:dyDescent="0.2">
      <c r="A63" s="3" t="s">
        <v>74</v>
      </c>
      <c r="B63" s="95" t="s">
        <v>20</v>
      </c>
      <c r="C63" s="6">
        <v>5564</v>
      </c>
      <c r="D63" s="6"/>
      <c r="E63" s="6">
        <v>570</v>
      </c>
      <c r="F63" s="18">
        <f t="shared" si="9"/>
        <v>6134</v>
      </c>
      <c r="G63" s="7">
        <v>15</v>
      </c>
      <c r="H63" s="7">
        <v>0</v>
      </c>
      <c r="I63" s="14">
        <f t="shared" si="10"/>
        <v>6149</v>
      </c>
      <c r="J63" s="22">
        <f>+(F64/15)+(G64/12)</f>
        <v>83.666666666666671</v>
      </c>
      <c r="K63" s="26" t="s">
        <v>111</v>
      </c>
      <c r="L63" s="68">
        <f>RANK(I63,(I$6:I$14,I$16:I$17,I$19,I$21:I$53,I$56:I$66,I$69:I$76,I$79:I$91,I$95))</f>
        <v>3</v>
      </c>
    </row>
    <row r="64" spans="1:13" x14ac:dyDescent="0.2">
      <c r="A64" s="4" t="s">
        <v>80</v>
      </c>
      <c r="B64" s="96" t="s">
        <v>27</v>
      </c>
      <c r="C64" s="8">
        <v>1120</v>
      </c>
      <c r="D64" s="8"/>
      <c r="E64" s="8">
        <v>135</v>
      </c>
      <c r="F64" s="19">
        <f t="shared" si="9"/>
        <v>1255</v>
      </c>
      <c r="G64" s="9">
        <v>0</v>
      </c>
      <c r="H64" s="9">
        <v>0</v>
      </c>
      <c r="I64" s="15">
        <f t="shared" si="10"/>
        <v>1255</v>
      </c>
      <c r="J64" s="22">
        <f>+(F17/15)+(G17/12)</f>
        <v>536.6</v>
      </c>
      <c r="K64" s="26" t="s">
        <v>111</v>
      </c>
      <c r="L64" s="68">
        <f>RANK(I64,(I$6:I$14,I$16:I$17,I$19,I$21:I$53,I$56:I$66,I$69:I$76,I$79:I$91,I$95))</f>
        <v>24</v>
      </c>
    </row>
    <row r="65" spans="1:14" x14ac:dyDescent="0.2">
      <c r="A65" s="3" t="s">
        <v>65</v>
      </c>
      <c r="B65" s="95" t="s">
        <v>40</v>
      </c>
      <c r="C65" s="6">
        <v>75</v>
      </c>
      <c r="D65" s="6"/>
      <c r="E65" s="6">
        <v>0</v>
      </c>
      <c r="F65" s="18">
        <f t="shared" si="9"/>
        <v>75</v>
      </c>
      <c r="G65" s="7">
        <v>0</v>
      </c>
      <c r="H65" s="7">
        <v>0</v>
      </c>
      <c r="I65" s="14">
        <f>SUM(F65:H65)</f>
        <v>75</v>
      </c>
      <c r="J65" s="22"/>
      <c r="K65" s="26" t="s">
        <v>111</v>
      </c>
      <c r="L65" s="68">
        <f>RANK(I65,(I$6:I$14,I$16:I$17,I$19,I$21:I$53,I$56:I$66,I$69:I$76,I$79:I$91,I$95))</f>
        <v>62</v>
      </c>
    </row>
    <row r="66" spans="1:14" x14ac:dyDescent="0.2">
      <c r="A66" s="4" t="s">
        <v>152</v>
      </c>
      <c r="B66" s="96" t="s">
        <v>136</v>
      </c>
      <c r="C66" s="8">
        <v>232</v>
      </c>
      <c r="D66" s="8"/>
      <c r="E66" s="8">
        <v>75</v>
      </c>
      <c r="F66" s="19">
        <f t="shared" si="9"/>
        <v>307</v>
      </c>
      <c r="G66" s="9">
        <v>0</v>
      </c>
      <c r="H66" s="9">
        <v>0</v>
      </c>
      <c r="I66" s="15">
        <f t="shared" si="10"/>
        <v>307</v>
      </c>
      <c r="J66" s="22"/>
      <c r="L66" s="68">
        <f>RANK(I66,(I$6:I$14,I$16:I$17,I$19,I$21:I$53,I$56:I$66,I$69:I$76,I$79:I$91,I$95))</f>
        <v>45</v>
      </c>
    </row>
    <row r="67" spans="1:14" x14ac:dyDescent="0.2">
      <c r="A67" s="114" t="s">
        <v>116</v>
      </c>
      <c r="B67" s="115"/>
      <c r="C67" s="39">
        <f>SUM(C56:C66)</f>
        <v>18318</v>
      </c>
      <c r="D67" s="39">
        <f>SUM(D56:D66)</f>
        <v>428</v>
      </c>
      <c r="E67" s="39">
        <f t="shared" ref="E67:I67" si="12">SUM(E56:E66)</f>
        <v>3286</v>
      </c>
      <c r="F67" s="39">
        <f t="shared" si="12"/>
        <v>22032</v>
      </c>
      <c r="G67" s="40">
        <f t="shared" si="12"/>
        <v>181</v>
      </c>
      <c r="H67" s="40">
        <f t="shared" si="12"/>
        <v>0</v>
      </c>
      <c r="I67" s="41">
        <f t="shared" si="12"/>
        <v>22213</v>
      </c>
      <c r="J67" s="22">
        <f>+(F70/15)+(G70/12)</f>
        <v>23</v>
      </c>
      <c r="M67" s="127"/>
    </row>
    <row r="68" spans="1:14" x14ac:dyDescent="0.2">
      <c r="A68" s="116" t="s">
        <v>117</v>
      </c>
      <c r="B68" s="117"/>
      <c r="C68" s="118"/>
      <c r="D68" s="118"/>
      <c r="E68" s="118"/>
      <c r="F68" s="118"/>
      <c r="G68" s="118"/>
      <c r="H68" s="118"/>
      <c r="I68" s="119"/>
      <c r="J68" s="22">
        <f>+(F71/15)+(G71/12)</f>
        <v>142.75</v>
      </c>
    </row>
    <row r="69" spans="1:14" x14ac:dyDescent="0.2">
      <c r="A69" s="3" t="s">
        <v>54</v>
      </c>
      <c r="B69" s="95" t="s">
        <v>3</v>
      </c>
      <c r="C69" s="6">
        <v>1596</v>
      </c>
      <c r="D69" s="6"/>
      <c r="E69" s="6">
        <v>1285</v>
      </c>
      <c r="F69" s="18">
        <f t="shared" ref="F69:F76" si="13">+E69+D69+C69</f>
        <v>2881</v>
      </c>
      <c r="G69" s="6">
        <v>96</v>
      </c>
      <c r="H69" s="6">
        <v>0</v>
      </c>
      <c r="I69" s="14">
        <f t="shared" ref="I69:I76" si="14">SUM(F69:H69)</f>
        <v>2977</v>
      </c>
      <c r="J69" s="22">
        <f>+(F73/15)+(G73/12)</f>
        <v>204.96666666666667</v>
      </c>
      <c r="K69" s="26" t="s">
        <v>109</v>
      </c>
      <c r="L69" s="68">
        <f>RANK(I69,(I$6:I$14,I$16:I$17,I$19,I$21:I$53,I$56:I$66,I$69:I$76,I$79:I$91,I$95))</f>
        <v>11</v>
      </c>
    </row>
    <row r="70" spans="1:14" x14ac:dyDescent="0.2">
      <c r="A70" s="3" t="s">
        <v>97</v>
      </c>
      <c r="B70" s="95" t="s">
        <v>7</v>
      </c>
      <c r="C70" s="6">
        <v>345</v>
      </c>
      <c r="D70" s="6"/>
      <c r="E70" s="6">
        <v>0</v>
      </c>
      <c r="F70" s="18">
        <f t="shared" si="13"/>
        <v>345</v>
      </c>
      <c r="G70" s="6">
        <v>0</v>
      </c>
      <c r="H70" s="6">
        <v>0</v>
      </c>
      <c r="I70" s="14">
        <f t="shared" si="14"/>
        <v>345</v>
      </c>
      <c r="J70" s="22">
        <f>+(F75/15)+(G75/12)</f>
        <v>136.9</v>
      </c>
      <c r="K70" s="26" t="s">
        <v>109</v>
      </c>
      <c r="L70" s="68">
        <f>RANK(I70,(I$6:I$14,I$16:I$17,I$19,I$21:I$53,I$56:I$66,I$69:I$76,I$79:I$91,I$95))</f>
        <v>43</v>
      </c>
    </row>
    <row r="71" spans="1:14" x14ac:dyDescent="0.2">
      <c r="A71" s="3" t="s">
        <v>84</v>
      </c>
      <c r="B71" s="95" t="s">
        <v>11</v>
      </c>
      <c r="C71" s="6">
        <v>1746</v>
      </c>
      <c r="D71" s="6"/>
      <c r="E71" s="6">
        <v>279</v>
      </c>
      <c r="F71" s="18">
        <f t="shared" si="13"/>
        <v>2025</v>
      </c>
      <c r="G71" s="7">
        <v>93</v>
      </c>
      <c r="H71" s="7">
        <v>0</v>
      </c>
      <c r="I71" s="14">
        <f t="shared" si="14"/>
        <v>2118</v>
      </c>
      <c r="J71" s="22">
        <f>+(F76/15)+(G76/12)</f>
        <v>141.85</v>
      </c>
      <c r="K71" s="26" t="s">
        <v>109</v>
      </c>
      <c r="L71" s="68">
        <f>RANK(I71,(I$6:I$14,I$16:I$17,I$19,I$21:I$53,I$56:I$66,I$69:I$76,I$79:I$91,I$95))</f>
        <v>17</v>
      </c>
    </row>
    <row r="72" spans="1:14" x14ac:dyDescent="0.2">
      <c r="A72" s="4" t="s">
        <v>99</v>
      </c>
      <c r="B72" s="96" t="s">
        <v>47</v>
      </c>
      <c r="C72" s="8">
        <v>296</v>
      </c>
      <c r="D72" s="8"/>
      <c r="E72" s="8">
        <v>1053</v>
      </c>
      <c r="F72" s="19">
        <f t="shared" si="13"/>
        <v>1349</v>
      </c>
      <c r="G72" s="9">
        <v>27</v>
      </c>
      <c r="H72" s="9">
        <v>0</v>
      </c>
      <c r="I72" s="15">
        <f t="shared" si="14"/>
        <v>1376</v>
      </c>
      <c r="J72" s="22"/>
      <c r="K72" s="26" t="s">
        <v>109</v>
      </c>
      <c r="L72" s="68">
        <f>RANK(I72,(I$6:I$14,I$16:I$17,I$19,I$21:I$53,I$56:I$66,I$69:I$76,I$79:I$91,I$95))</f>
        <v>22</v>
      </c>
      <c r="N72" s="120"/>
    </row>
    <row r="73" spans="1:14" x14ac:dyDescent="0.2">
      <c r="A73" s="3" t="s">
        <v>57</v>
      </c>
      <c r="B73" s="95" t="s">
        <v>52</v>
      </c>
      <c r="C73" s="6">
        <v>1541</v>
      </c>
      <c r="D73" s="6">
        <v>140</v>
      </c>
      <c r="E73" s="6">
        <v>1266</v>
      </c>
      <c r="F73" s="18">
        <f t="shared" si="13"/>
        <v>2947</v>
      </c>
      <c r="G73" s="7">
        <v>102</v>
      </c>
      <c r="H73" s="7">
        <v>0</v>
      </c>
      <c r="I73" s="14">
        <f t="shared" si="14"/>
        <v>3049</v>
      </c>
      <c r="J73" s="22">
        <f>+(F80/15)+(G80/12)</f>
        <v>44.266666666666666</v>
      </c>
      <c r="K73" s="26" t="s">
        <v>109</v>
      </c>
      <c r="L73" s="68">
        <f>RANK(I73,(I$6:I$14,I$16:I$17,I$19,I$21:I$53,I$56:I$66,I$69:I$76,I$79:I$91,I$95))</f>
        <v>10</v>
      </c>
      <c r="N73" s="120"/>
    </row>
    <row r="74" spans="1:14" hidden="1" x14ac:dyDescent="0.2">
      <c r="A74" s="3" t="s">
        <v>153</v>
      </c>
      <c r="B74" s="95" t="s">
        <v>125</v>
      </c>
      <c r="C74" s="6"/>
      <c r="D74" s="6"/>
      <c r="E74" s="6"/>
      <c r="F74" s="18">
        <f t="shared" si="13"/>
        <v>0</v>
      </c>
      <c r="G74" s="7"/>
      <c r="H74" s="7">
        <v>0</v>
      </c>
      <c r="I74" s="14">
        <f t="shared" si="14"/>
        <v>0</v>
      </c>
      <c r="J74" s="22"/>
      <c r="L74" s="68">
        <f>RANK(I74,(I$6:I$14,I$16:I$17,I$19,I$21:I$53,I$56:I$66,I$69:I$76,I$79:I$91,I$95))</f>
        <v>71</v>
      </c>
      <c r="N74" s="120"/>
    </row>
    <row r="75" spans="1:14" x14ac:dyDescent="0.2">
      <c r="A75" s="3" t="s">
        <v>97</v>
      </c>
      <c r="B75" s="95" t="s">
        <v>49</v>
      </c>
      <c r="C75" s="6">
        <v>0</v>
      </c>
      <c r="D75" s="6"/>
      <c r="E75" s="6">
        <v>1911</v>
      </c>
      <c r="F75" s="18">
        <f t="shared" si="13"/>
        <v>1911</v>
      </c>
      <c r="G75" s="7">
        <v>114</v>
      </c>
      <c r="H75" s="7">
        <v>0</v>
      </c>
      <c r="I75" s="14">
        <f t="shared" si="14"/>
        <v>2025</v>
      </c>
      <c r="J75" s="22">
        <f>+(F81/15)+(G81/12)</f>
        <v>11.2</v>
      </c>
      <c r="K75" s="26" t="s">
        <v>109</v>
      </c>
      <c r="L75" s="68">
        <f>RANK(I75,(I$6:I$14,I$16:I$17,I$19,I$21:I$53,I$56:I$66,I$69:I$76,I$79:I$91,I$95))</f>
        <v>19</v>
      </c>
      <c r="N75" s="120"/>
    </row>
    <row r="76" spans="1:14" x14ac:dyDescent="0.2">
      <c r="A76" s="4" t="s">
        <v>98</v>
      </c>
      <c r="B76" s="96" t="s">
        <v>48</v>
      </c>
      <c r="C76" s="8">
        <v>0</v>
      </c>
      <c r="D76" s="8"/>
      <c r="E76" s="8">
        <v>1989</v>
      </c>
      <c r="F76" s="19">
        <f t="shared" si="13"/>
        <v>1989</v>
      </c>
      <c r="G76" s="9">
        <v>111</v>
      </c>
      <c r="H76" s="9">
        <v>0</v>
      </c>
      <c r="I76" s="15">
        <f t="shared" si="14"/>
        <v>2100</v>
      </c>
      <c r="J76" s="22">
        <f>+(F83/15)+(G83/12)</f>
        <v>178.53333333333333</v>
      </c>
      <c r="K76" s="26" t="s">
        <v>109</v>
      </c>
      <c r="L76" s="68">
        <f>RANK(I76,(I$6:I$14,I$16:I$17,I$19,I$21:I$53,I$56:I$66,I$69:I$76,I$79:I$91,I$95))</f>
        <v>18</v>
      </c>
    </row>
    <row r="77" spans="1:14" x14ac:dyDescent="0.2">
      <c r="A77" s="121" t="s">
        <v>118</v>
      </c>
      <c r="B77" s="122"/>
      <c r="C77" s="36">
        <f>SUM(C69:C76)</f>
        <v>5524</v>
      </c>
      <c r="D77" s="36">
        <f>SUM(D69:D76)</f>
        <v>140</v>
      </c>
      <c r="E77" s="36">
        <f>SUM(E69:E76)</f>
        <v>7783</v>
      </c>
      <c r="F77" s="36">
        <f>SUM(F69:F76)</f>
        <v>13447</v>
      </c>
      <c r="G77" s="37">
        <f>SUM(G69:G76)</f>
        <v>543</v>
      </c>
      <c r="H77" s="37">
        <f t="shared" ref="H77:I77" si="15">SUM(H69:H76)</f>
        <v>0</v>
      </c>
      <c r="I77" s="38">
        <f t="shared" si="15"/>
        <v>13990</v>
      </c>
      <c r="J77" s="22">
        <f>+(F84/15)+(G84/12)</f>
        <v>19.766666666666666</v>
      </c>
      <c r="M77" s="127"/>
    </row>
    <row r="78" spans="1:14" ht="12.75" customHeight="1" x14ac:dyDescent="0.2">
      <c r="A78" s="123" t="s">
        <v>139</v>
      </c>
      <c r="B78" s="124"/>
      <c r="C78" s="125"/>
      <c r="D78" s="125"/>
      <c r="E78" s="125"/>
      <c r="F78" s="125"/>
      <c r="G78" s="125"/>
      <c r="H78" s="125"/>
      <c r="I78" s="126"/>
      <c r="J78" s="22">
        <f>+(F86/15)+(G86/12)</f>
        <v>15.1</v>
      </c>
    </row>
    <row r="79" spans="1:14" x14ac:dyDescent="0.2">
      <c r="A79" s="3" t="s">
        <v>130</v>
      </c>
      <c r="B79" s="95" t="s">
        <v>254</v>
      </c>
      <c r="C79" s="6">
        <v>0</v>
      </c>
      <c r="D79" s="6"/>
      <c r="E79" s="6">
        <v>0</v>
      </c>
      <c r="F79" s="18">
        <f t="shared" ref="F79:F91" si="16">+E79+D79+C79</f>
        <v>0</v>
      </c>
      <c r="G79" s="7">
        <v>0</v>
      </c>
      <c r="H79" s="7">
        <v>167</v>
      </c>
      <c r="I79" s="14">
        <f>SUM(F79:H79)</f>
        <v>167</v>
      </c>
      <c r="J79" s="22"/>
      <c r="L79" s="68">
        <f>RANK(I79,(I$6:I$14,I$16:I$17,I$19,I$21:I$53,I$56:I$66,I$69:I$76,I$79:I$91,I$95))</f>
        <v>56</v>
      </c>
    </row>
    <row r="80" spans="1:14" x14ac:dyDescent="0.2">
      <c r="A80" s="3" t="s">
        <v>62</v>
      </c>
      <c r="B80" s="95" t="s">
        <v>145</v>
      </c>
      <c r="C80" s="6">
        <v>39</v>
      </c>
      <c r="D80" s="6"/>
      <c r="E80" s="6">
        <v>625</v>
      </c>
      <c r="F80" s="18">
        <f t="shared" si="16"/>
        <v>664</v>
      </c>
      <c r="G80" s="7">
        <v>0</v>
      </c>
      <c r="H80" s="7">
        <v>0</v>
      </c>
      <c r="I80" s="14">
        <f>SUM(F80:H80)</f>
        <v>664</v>
      </c>
      <c r="J80" s="22">
        <f>+(F90/15)+(G90/12)</f>
        <v>3</v>
      </c>
      <c r="K80" s="26" t="s">
        <v>112</v>
      </c>
      <c r="L80" s="68">
        <f>RANK(I80,(I$6:I$14,I$16:I$17,I$19,I$21:I$53,I$56:I$66,I$69:I$76,I$79:I$91,I$95))</f>
        <v>34</v>
      </c>
    </row>
    <row r="81" spans="1:15" x14ac:dyDescent="0.2">
      <c r="A81" s="3"/>
      <c r="B81" s="95" t="s">
        <v>140</v>
      </c>
      <c r="C81" s="6">
        <v>168</v>
      </c>
      <c r="D81" s="6"/>
      <c r="E81" s="6">
        <v>0</v>
      </c>
      <c r="F81" s="18">
        <f t="shared" si="16"/>
        <v>168</v>
      </c>
      <c r="G81" s="7">
        <v>0</v>
      </c>
      <c r="H81" s="7">
        <v>0</v>
      </c>
      <c r="I81" s="14">
        <f>SUM(F81:H81)</f>
        <v>168</v>
      </c>
      <c r="J81" s="22">
        <f>+(F7/15)+(G7/12)</f>
        <v>158.33333333333334</v>
      </c>
      <c r="K81" s="26" t="s">
        <v>112</v>
      </c>
      <c r="L81" s="68">
        <f>RANK(I81,(I$6:I$14,I$16:I$17,I$19,I$21:I$53,I$56:I$66,I$69:I$76,I$79:I$91,I$95))</f>
        <v>55</v>
      </c>
    </row>
    <row r="82" spans="1:15" x14ac:dyDescent="0.2">
      <c r="A82" s="4" t="s">
        <v>59</v>
      </c>
      <c r="B82" s="96" t="s">
        <v>108</v>
      </c>
      <c r="C82" s="8">
        <v>0</v>
      </c>
      <c r="D82" s="8"/>
      <c r="E82" s="8">
        <v>0</v>
      </c>
      <c r="F82" s="19">
        <f t="shared" si="16"/>
        <v>0</v>
      </c>
      <c r="G82" s="9">
        <v>225</v>
      </c>
      <c r="H82" s="9">
        <v>0</v>
      </c>
      <c r="I82" s="15">
        <f t="shared" ref="I82:I91" si="17">SUM(F82:H82)</f>
        <v>225</v>
      </c>
      <c r="J82" s="22"/>
      <c r="L82" s="68">
        <f>RANK(I82,(I$6:I$14,I$16:I$17,I$19,I$21:I$53,I$56:I$66,I$69:I$76,I$79:I$91,I$95))</f>
        <v>50</v>
      </c>
    </row>
    <row r="83" spans="1:15" x14ac:dyDescent="0.2">
      <c r="A83" s="3" t="s">
        <v>60</v>
      </c>
      <c r="B83" s="95" t="s">
        <v>146</v>
      </c>
      <c r="C83" s="6">
        <v>261</v>
      </c>
      <c r="D83" s="6"/>
      <c r="E83" s="6">
        <v>2417</v>
      </c>
      <c r="F83" s="18">
        <f t="shared" si="16"/>
        <v>2678</v>
      </c>
      <c r="G83" s="7">
        <v>0</v>
      </c>
      <c r="H83" s="7">
        <v>0</v>
      </c>
      <c r="I83" s="14">
        <f t="shared" si="17"/>
        <v>2678</v>
      </c>
      <c r="J83" s="22">
        <f>+(F11/15)+(G11/12)</f>
        <v>49</v>
      </c>
      <c r="K83" s="26" t="s">
        <v>112</v>
      </c>
      <c r="L83" s="68">
        <f>RANK(I83,(I$6:I$14,I$16:I$17,I$19,I$21:I$53,I$56:I$66,I$69:I$76,I$79:I$91,I$95))</f>
        <v>12</v>
      </c>
    </row>
    <row r="84" spans="1:15" x14ac:dyDescent="0.2">
      <c r="A84" s="3" t="s">
        <v>58</v>
      </c>
      <c r="B84" s="95" t="s">
        <v>253</v>
      </c>
      <c r="C84" s="6">
        <v>0</v>
      </c>
      <c r="D84" s="6"/>
      <c r="E84" s="6">
        <v>4</v>
      </c>
      <c r="F84" s="18">
        <f t="shared" si="16"/>
        <v>4</v>
      </c>
      <c r="G84" s="7">
        <v>234</v>
      </c>
      <c r="H84" s="7">
        <v>0</v>
      </c>
      <c r="I84" s="14">
        <f t="shared" si="17"/>
        <v>238</v>
      </c>
      <c r="J84" s="22">
        <f>+(F87/15)+(G87/12)</f>
        <v>22.333333333333332</v>
      </c>
      <c r="K84" s="26" t="s">
        <v>112</v>
      </c>
      <c r="L84" s="68">
        <f>RANK(I84,(I$6:I$14,I$16:I$17,I$19,I$21:I$53,I$56:I$66,I$69:I$76,I$79:I$91,I$95))</f>
        <v>49</v>
      </c>
    </row>
    <row r="85" spans="1:15" hidden="1" x14ac:dyDescent="0.2">
      <c r="A85" s="3"/>
      <c r="B85" s="95" t="s">
        <v>126</v>
      </c>
      <c r="C85" s="6"/>
      <c r="D85" s="6"/>
      <c r="E85" s="6"/>
      <c r="F85" s="18">
        <f t="shared" si="16"/>
        <v>0</v>
      </c>
      <c r="G85" s="7"/>
      <c r="H85" s="7">
        <v>0</v>
      </c>
      <c r="I85" s="14">
        <f t="shared" si="17"/>
        <v>0</v>
      </c>
      <c r="J85" s="22">
        <f>+(F96/15)+(G96/12)</f>
        <v>0</v>
      </c>
      <c r="K85" s="26" t="s">
        <v>112</v>
      </c>
      <c r="L85" s="68">
        <f>RANK(I85,(I$6:I$14,I$16:I$17,I$19,I$21:I$53,I$56:I$66,I$69:I$76,I$79:I$91,I$95))</f>
        <v>71</v>
      </c>
    </row>
    <row r="86" spans="1:15" x14ac:dyDescent="0.2">
      <c r="A86" s="3" t="s">
        <v>61</v>
      </c>
      <c r="B86" s="95" t="s">
        <v>161</v>
      </c>
      <c r="C86" s="6">
        <v>0</v>
      </c>
      <c r="D86" s="6">
        <v>144</v>
      </c>
      <c r="E86" s="6">
        <v>0</v>
      </c>
      <c r="F86" s="18">
        <f t="shared" si="16"/>
        <v>144</v>
      </c>
      <c r="G86" s="7">
        <v>66</v>
      </c>
      <c r="H86" s="7">
        <v>0</v>
      </c>
      <c r="I86" s="14">
        <f t="shared" si="17"/>
        <v>210</v>
      </c>
      <c r="J86" s="22"/>
      <c r="L86" s="68">
        <f>RANK(I86,(I$6:I$14,I$16:I$17,I$19,I$21:I$53,I$56:I$66,I$69:I$76,I$79:I$91,I$95))</f>
        <v>52</v>
      </c>
    </row>
    <row r="87" spans="1:15" x14ac:dyDescent="0.2">
      <c r="A87" s="70" t="s">
        <v>166</v>
      </c>
      <c r="B87" s="95" t="s">
        <v>141</v>
      </c>
      <c r="C87" s="54">
        <v>249</v>
      </c>
      <c r="D87" s="54"/>
      <c r="E87" s="54">
        <v>86</v>
      </c>
      <c r="F87" s="18">
        <f t="shared" si="16"/>
        <v>335</v>
      </c>
      <c r="G87" s="54">
        <v>0</v>
      </c>
      <c r="H87" s="54">
        <v>0</v>
      </c>
      <c r="I87" s="14">
        <f t="shared" si="17"/>
        <v>335</v>
      </c>
      <c r="J87" s="22">
        <f>+(F95/15)+(G95/12)</f>
        <v>7.7166666666666668</v>
      </c>
      <c r="K87" s="26" t="s">
        <v>112</v>
      </c>
      <c r="L87" s="68">
        <f>RANK(I87,(I$6:I$14,I$16:I$17,I$19,I$21:I$53,I$56:I$66,I$69:I$76,I$79:I$91,I$95))</f>
        <v>44</v>
      </c>
    </row>
    <row r="88" spans="1:15" ht="12" customHeight="1" x14ac:dyDescent="0.2">
      <c r="A88" s="42" t="s">
        <v>63</v>
      </c>
      <c r="B88" s="106" t="s">
        <v>26</v>
      </c>
      <c r="C88" s="43">
        <v>0</v>
      </c>
      <c r="D88" s="43"/>
      <c r="E88" s="43">
        <v>176</v>
      </c>
      <c r="F88" s="44">
        <f t="shared" si="16"/>
        <v>176</v>
      </c>
      <c r="G88" s="45">
        <v>0</v>
      </c>
      <c r="H88" s="45">
        <v>0</v>
      </c>
      <c r="I88" s="46">
        <f t="shared" si="17"/>
        <v>176</v>
      </c>
      <c r="J88" s="22">
        <f>+(F85/15)+(G85/12)</f>
        <v>0</v>
      </c>
      <c r="K88" s="26" t="s">
        <v>112</v>
      </c>
      <c r="L88" s="68">
        <f>RANK(I88,(I$6:I$14,I$16:I$17,I$19,I$21:I$53,I$56:I$66,I$69:I$76,I$79:I$91,I$95))</f>
        <v>54</v>
      </c>
    </row>
    <row r="89" spans="1:15" x14ac:dyDescent="0.2">
      <c r="A89" s="3" t="s">
        <v>63</v>
      </c>
      <c r="B89" s="95" t="s">
        <v>255</v>
      </c>
      <c r="C89" s="6">
        <v>240</v>
      </c>
      <c r="D89" s="6"/>
      <c r="E89" s="6">
        <v>624</v>
      </c>
      <c r="F89" s="18">
        <f t="shared" si="16"/>
        <v>864</v>
      </c>
      <c r="G89" s="7">
        <v>0</v>
      </c>
      <c r="H89" s="7">
        <v>0</v>
      </c>
      <c r="I89" s="14">
        <f>SUM(F89:H89)</f>
        <v>864</v>
      </c>
      <c r="J89" s="22"/>
      <c r="L89" s="68">
        <f>RANK(I89,(I$6:I$14,I$16:I$17,I$19,I$21:I$53,I$56:I$66,I$69:I$76,I$79:I$91,I$95))</f>
        <v>30</v>
      </c>
    </row>
    <row r="90" spans="1:15" x14ac:dyDescent="0.2">
      <c r="A90" s="3" t="s">
        <v>64</v>
      </c>
      <c r="B90" s="95" t="s">
        <v>147</v>
      </c>
      <c r="C90" s="6">
        <v>0</v>
      </c>
      <c r="D90" s="6"/>
      <c r="E90" s="6">
        <v>0</v>
      </c>
      <c r="F90" s="18">
        <f t="shared" si="16"/>
        <v>0</v>
      </c>
      <c r="G90" s="7">
        <v>36</v>
      </c>
      <c r="H90" s="7">
        <v>0</v>
      </c>
      <c r="I90" s="14">
        <f t="shared" si="17"/>
        <v>36</v>
      </c>
      <c r="J90" s="22"/>
      <c r="K90" s="26" t="s">
        <v>112</v>
      </c>
      <c r="L90" s="68">
        <f>RANK(I90,(I$6:I$14,I$16:I$17,I$19,I$21:I$53,I$56:I$66,I$69:I$76,I$79:I$91,I$95))</f>
        <v>66</v>
      </c>
    </row>
    <row r="91" spans="1:15" x14ac:dyDescent="0.2">
      <c r="A91" s="143" t="s">
        <v>61</v>
      </c>
      <c r="B91" s="96" t="s">
        <v>148</v>
      </c>
      <c r="C91" s="8">
        <v>96</v>
      </c>
      <c r="D91" s="8"/>
      <c r="E91" s="8">
        <v>412</v>
      </c>
      <c r="F91" s="19">
        <f t="shared" si="16"/>
        <v>508</v>
      </c>
      <c r="G91" s="9">
        <v>0</v>
      </c>
      <c r="H91" s="9">
        <v>0</v>
      </c>
      <c r="I91" s="15">
        <f t="shared" si="17"/>
        <v>508</v>
      </c>
      <c r="L91" s="68">
        <f>RANK(I91,(I$6:I$14,I$16:I$17,I$19,I$21:I$53,I$56:I$66,I$69:I$76,I$79:I$91,I$95))</f>
        <v>39</v>
      </c>
    </row>
    <row r="92" spans="1:15" ht="12.75" hidden="1" customHeight="1" x14ac:dyDescent="0.2">
      <c r="A92" s="24" t="s">
        <v>102</v>
      </c>
      <c r="B92" s="95" t="s">
        <v>32</v>
      </c>
      <c r="C92" s="6">
        <v>0</v>
      </c>
      <c r="D92" s="6"/>
      <c r="E92" s="6">
        <v>0</v>
      </c>
      <c r="F92" s="18">
        <f>C92+E92</f>
        <v>0</v>
      </c>
      <c r="G92" s="7">
        <v>0</v>
      </c>
      <c r="H92" s="7">
        <v>0</v>
      </c>
      <c r="I92" s="14">
        <f t="shared" ref="I92" si="18">SUM(F92:G92)</f>
        <v>0</v>
      </c>
      <c r="K92" s="26" t="s">
        <v>112</v>
      </c>
    </row>
    <row r="93" spans="1:15" ht="12.75" customHeight="1" x14ac:dyDescent="0.2">
      <c r="A93" s="128" t="s">
        <v>119</v>
      </c>
      <c r="B93" s="129"/>
      <c r="C93" s="78">
        <f t="shared" ref="C93:H93" si="19">SUM(C79:C92)</f>
        <v>1053</v>
      </c>
      <c r="D93" s="78">
        <f t="shared" si="19"/>
        <v>144</v>
      </c>
      <c r="E93" s="78">
        <f t="shared" si="19"/>
        <v>4344</v>
      </c>
      <c r="F93" s="78">
        <f t="shared" si="19"/>
        <v>5541</v>
      </c>
      <c r="G93" s="78">
        <f t="shared" si="19"/>
        <v>561</v>
      </c>
      <c r="H93" s="78">
        <f t="shared" si="19"/>
        <v>167</v>
      </c>
      <c r="I93" s="79">
        <f>SUM(I79:I92)</f>
        <v>6269</v>
      </c>
      <c r="M93" s="127"/>
    </row>
    <row r="94" spans="1:15" hidden="1" x14ac:dyDescent="0.2">
      <c r="A94" s="3"/>
      <c r="B94" s="95" t="s">
        <v>113</v>
      </c>
      <c r="C94" s="6"/>
      <c r="D94" s="6"/>
      <c r="E94" s="6"/>
      <c r="F94" s="18">
        <f>C94+E94</f>
        <v>0</v>
      </c>
      <c r="G94" s="7"/>
      <c r="H94" s="7"/>
      <c r="I94" s="14">
        <f>SUM(F94:G94)</f>
        <v>0</v>
      </c>
      <c r="J94" s="23">
        <v>83216</v>
      </c>
    </row>
    <row r="95" spans="1:15" x14ac:dyDescent="0.2">
      <c r="A95" s="21" t="s">
        <v>72</v>
      </c>
      <c r="B95" s="95" t="s">
        <v>14</v>
      </c>
      <c r="C95" s="6">
        <f>75+6</f>
        <v>81</v>
      </c>
      <c r="D95" s="6"/>
      <c r="E95" s="6">
        <v>16</v>
      </c>
      <c r="F95" s="18">
        <f>+E95+D95+C95</f>
        <v>97</v>
      </c>
      <c r="G95" s="7">
        <v>15</v>
      </c>
      <c r="H95" s="7">
        <v>0</v>
      </c>
      <c r="I95" s="14">
        <f t="shared" ref="I95:I96" si="20">SUM(F95:H95)</f>
        <v>112</v>
      </c>
      <c r="J95" s="23">
        <v>16010</v>
      </c>
      <c r="L95" s="68">
        <f>RANK(I95,(I$6:I$14,I$16:I$17,I$19,I$21:I$53,I$56:I$66,I$69:I$76,I$79:I$91,I$95))</f>
        <v>59</v>
      </c>
      <c r="M95" s="127"/>
      <c r="O95" s="68">
        <f>53660+2980</f>
        <v>56640</v>
      </c>
    </row>
    <row r="96" spans="1:15" hidden="1" x14ac:dyDescent="0.2">
      <c r="A96" s="29" t="s">
        <v>121</v>
      </c>
      <c r="B96" s="130" t="s">
        <v>21</v>
      </c>
      <c r="C96" s="10">
        <v>0</v>
      </c>
      <c r="D96" s="10"/>
      <c r="E96" s="10">
        <v>0</v>
      </c>
      <c r="F96" s="20">
        <f t="shared" ref="F96" si="21">E96+C96</f>
        <v>0</v>
      </c>
      <c r="G96" s="11">
        <v>0</v>
      </c>
      <c r="H96" s="11">
        <v>0</v>
      </c>
      <c r="I96" s="16">
        <f t="shared" si="20"/>
        <v>0</v>
      </c>
      <c r="J96" s="23">
        <v>3534</v>
      </c>
    </row>
    <row r="97" spans="1:15" x14ac:dyDescent="0.2">
      <c r="A97" s="131" t="s">
        <v>36</v>
      </c>
      <c r="B97" s="132"/>
      <c r="C97" s="80">
        <f>+C96+C95+C93+C77+C67+C54+C19+C18+C94</f>
        <v>53660</v>
      </c>
      <c r="D97" s="80">
        <f t="shared" ref="D97:E97" si="22">+D96+D95+D93+D77+D67+D54+D19+D18+D94</f>
        <v>2980</v>
      </c>
      <c r="E97" s="80">
        <f t="shared" si="22"/>
        <v>34119</v>
      </c>
      <c r="F97" s="80">
        <f>+F96+F95+F93+F77+F67+F54+F19+F18+F94</f>
        <v>90759</v>
      </c>
      <c r="G97" s="80">
        <f>+G96+G95+G93+G77+G67+G54+G19+G18+G94</f>
        <v>5567</v>
      </c>
      <c r="H97" s="80">
        <f>+H96+H95+H93+H77+H67+H54+H19+H18+H94</f>
        <v>314</v>
      </c>
      <c r="I97" s="81">
        <f>+I96+I95+I93+I77+I67+I54+I19+I18+I94</f>
        <v>96640</v>
      </c>
      <c r="J97" s="23">
        <f>SUM(J94:J96)</f>
        <v>102760</v>
      </c>
      <c r="L97" s="127">
        <f>COUNT(L6:L95)</f>
        <v>78</v>
      </c>
      <c r="M97" s="68" t="s">
        <v>250</v>
      </c>
      <c r="O97" s="68">
        <v>34119</v>
      </c>
    </row>
    <row r="98" spans="1:15" x14ac:dyDescent="0.2">
      <c r="A98" s="178" t="s">
        <v>131</v>
      </c>
      <c r="B98" s="179"/>
      <c r="C98" s="179"/>
      <c r="D98" s="179"/>
      <c r="E98" s="179"/>
      <c r="F98" s="179"/>
      <c r="G98" s="179"/>
      <c r="H98" s="179"/>
      <c r="I98" s="180"/>
      <c r="O98" s="68">
        <v>5567</v>
      </c>
    </row>
    <row r="99" spans="1:15" x14ac:dyDescent="0.2">
      <c r="A99" s="133" t="s">
        <v>39</v>
      </c>
      <c r="B99" s="134"/>
      <c r="C99" s="12">
        <f>(C97/15)</f>
        <v>3577.3333333333335</v>
      </c>
      <c r="D99" s="12"/>
      <c r="E99" s="12">
        <f>(E97/15)</f>
        <v>2274.6</v>
      </c>
      <c r="F99" s="12">
        <f>(F97/15)</f>
        <v>6050.6</v>
      </c>
      <c r="G99" s="12">
        <f>(G97/12)</f>
        <v>463.91666666666669</v>
      </c>
      <c r="H99" s="12">
        <f>+H97/10</f>
        <v>31.4</v>
      </c>
      <c r="I99" s="32">
        <f>+H99+G99+F99</f>
        <v>6545.916666666667</v>
      </c>
      <c r="O99" s="68">
        <v>314</v>
      </c>
    </row>
    <row r="100" spans="1:15" ht="15.75" customHeight="1" x14ac:dyDescent="0.2">
      <c r="A100" s="181" t="s">
        <v>244</v>
      </c>
      <c r="B100" s="182"/>
      <c r="C100" s="135" t="s">
        <v>41</v>
      </c>
      <c r="D100" s="160"/>
      <c r="E100" s="30"/>
      <c r="F100" s="33"/>
      <c r="G100" s="48"/>
      <c r="H100" s="50"/>
      <c r="I100" s="52"/>
      <c r="O100" s="68">
        <f>SUM(O95:O99)</f>
        <v>96640</v>
      </c>
    </row>
    <row r="101" spans="1:15" ht="15.75" customHeight="1" x14ac:dyDescent="0.2">
      <c r="A101" s="183"/>
      <c r="B101" s="184"/>
      <c r="C101" s="136" t="s">
        <v>42</v>
      </c>
      <c r="D101" s="161"/>
      <c r="E101" s="30"/>
      <c r="F101" s="33"/>
      <c r="G101" s="48"/>
      <c r="H101" s="50"/>
      <c r="I101" s="52"/>
      <c r="J101" s="28">
        <f>+'[1]C-11.0'!$G$75</f>
        <v>93536</v>
      </c>
    </row>
    <row r="102" spans="1:15" ht="15.75" customHeight="1" thickBot="1" x14ac:dyDescent="0.25">
      <c r="A102" s="183"/>
      <c r="B102" s="184"/>
      <c r="C102" s="137" t="s">
        <v>51</v>
      </c>
      <c r="D102" s="162"/>
      <c r="E102" s="31"/>
      <c r="F102" s="34"/>
      <c r="G102" s="49"/>
      <c r="H102" s="51"/>
      <c r="I102" s="53"/>
      <c r="J102" s="28">
        <f>+'[2]C-12.0'!$G$75</f>
        <v>16895</v>
      </c>
    </row>
    <row r="103" spans="1:15" ht="13.5" thickTop="1" x14ac:dyDescent="0.2">
      <c r="F103" s="67"/>
      <c r="G103" s="67"/>
      <c r="H103" s="67"/>
      <c r="I103" s="67"/>
      <c r="J103" s="28">
        <f>+'[3]C-13.0'!$G$70</f>
        <v>4586</v>
      </c>
    </row>
  </sheetData>
  <mergeCells count="4">
    <mergeCell ref="A1:I1"/>
    <mergeCell ref="C2:D2"/>
    <mergeCell ref="A98:I98"/>
    <mergeCell ref="A100:B102"/>
  </mergeCells>
  <printOptions horizontalCentered="1"/>
  <pageMargins left="0.75" right="0.75" top="0.25" bottom="0.5" header="0.3" footer="0.25"/>
  <pageSetup scale="66" orientation="portrait" r:id="rId1"/>
  <headerFooter alignWithMargins="0">
    <oddHeader xml:space="preserve">&amp;L&amp;"Times New Roman,Bold"
</oddHeader>
    <oddFooter>&amp;L&amp;"Times New Roman,Regular"Source: Credit Hour Production-Summary by Discipline&amp;C&amp;"Times New Roman,Bold"&amp;11C-10.0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8"/>
  <sheetViews>
    <sheetView topLeftCell="A7" workbookViewId="0">
      <selection activeCell="M15" sqref="M15"/>
    </sheetView>
  </sheetViews>
  <sheetFormatPr defaultRowHeight="12.75" x14ac:dyDescent="0.2"/>
  <sheetData>
    <row r="1" spans="1:10" ht="18" x14ac:dyDescent="0.2">
      <c r="A1" s="188" t="s">
        <v>169</v>
      </c>
      <c r="B1" s="188"/>
      <c r="C1" s="188"/>
      <c r="D1" s="188"/>
      <c r="G1" s="194" t="s">
        <v>291</v>
      </c>
      <c r="H1" s="194"/>
      <c r="I1" s="194"/>
      <c r="J1" s="163"/>
    </row>
    <row r="2" spans="1:10" ht="15" x14ac:dyDescent="0.2">
      <c r="A2" s="189" t="s">
        <v>256</v>
      </c>
      <c r="B2" s="190"/>
      <c r="C2" s="190"/>
      <c r="D2" s="190"/>
      <c r="G2" s="195" t="s">
        <v>256</v>
      </c>
      <c r="H2" s="196"/>
      <c r="I2" s="196"/>
      <c r="J2" s="163"/>
    </row>
    <row r="3" spans="1:10" ht="15" x14ac:dyDescent="0.2">
      <c r="A3" s="191" t="s">
        <v>257</v>
      </c>
      <c r="B3" s="191"/>
      <c r="C3" s="146" t="s">
        <v>170</v>
      </c>
      <c r="D3" s="147" t="s">
        <v>171</v>
      </c>
      <c r="G3" s="164" t="s">
        <v>263</v>
      </c>
      <c r="H3" s="165" t="s">
        <v>170</v>
      </c>
      <c r="I3" s="166" t="s">
        <v>171</v>
      </c>
      <c r="J3" s="163"/>
    </row>
    <row r="4" spans="1:10" ht="30" x14ac:dyDescent="0.2">
      <c r="A4" s="192" t="s">
        <v>176</v>
      </c>
      <c r="B4" s="148" t="s">
        <v>175</v>
      </c>
      <c r="C4" s="149">
        <v>532</v>
      </c>
      <c r="D4" s="150">
        <v>1596</v>
      </c>
      <c r="G4" s="167" t="s">
        <v>264</v>
      </c>
      <c r="H4" s="168">
        <v>34</v>
      </c>
      <c r="I4" s="169">
        <v>136</v>
      </c>
      <c r="J4" s="163"/>
    </row>
    <row r="5" spans="1:10" ht="30" x14ac:dyDescent="0.2">
      <c r="A5" s="187"/>
      <c r="B5" s="151" t="s">
        <v>230</v>
      </c>
      <c r="C5" s="152">
        <v>32</v>
      </c>
      <c r="D5" s="153">
        <v>96</v>
      </c>
      <c r="G5" s="170" t="s">
        <v>265</v>
      </c>
      <c r="H5" s="171">
        <v>35</v>
      </c>
      <c r="I5" s="172">
        <v>140</v>
      </c>
      <c r="J5" s="163"/>
    </row>
    <row r="6" spans="1:10" ht="30" x14ac:dyDescent="0.2">
      <c r="A6" s="187"/>
      <c r="B6" s="151" t="s">
        <v>238</v>
      </c>
      <c r="C6" s="152">
        <v>429</v>
      </c>
      <c r="D6" s="153">
        <v>1284.9999999999989</v>
      </c>
      <c r="G6" s="170" t="s">
        <v>266</v>
      </c>
      <c r="H6" s="171">
        <v>18</v>
      </c>
      <c r="I6" s="172">
        <v>72</v>
      </c>
      <c r="J6" s="163"/>
    </row>
    <row r="7" spans="1:10" ht="30" x14ac:dyDescent="0.2">
      <c r="A7" s="186"/>
      <c r="B7" s="154" t="s">
        <v>174</v>
      </c>
      <c r="C7" s="155">
        <v>993</v>
      </c>
      <c r="D7" s="156">
        <v>2976.9999999999964</v>
      </c>
      <c r="G7" s="170" t="s">
        <v>267</v>
      </c>
      <c r="H7" s="171">
        <v>18</v>
      </c>
      <c r="I7" s="172">
        <v>72</v>
      </c>
      <c r="J7" s="163"/>
    </row>
    <row r="8" spans="1:10" ht="30" x14ac:dyDescent="0.2">
      <c r="A8" s="186" t="s">
        <v>177</v>
      </c>
      <c r="B8" s="151" t="s">
        <v>175</v>
      </c>
      <c r="C8" s="152">
        <v>45</v>
      </c>
      <c r="D8" s="153">
        <v>180</v>
      </c>
      <c r="G8" s="170" t="s">
        <v>268</v>
      </c>
      <c r="H8" s="171">
        <v>36</v>
      </c>
      <c r="I8" s="172">
        <v>144</v>
      </c>
      <c r="J8" s="163"/>
    </row>
    <row r="9" spans="1:10" ht="30" x14ac:dyDescent="0.2">
      <c r="A9" s="187"/>
      <c r="B9" s="151" t="s">
        <v>238</v>
      </c>
      <c r="C9" s="152">
        <v>7</v>
      </c>
      <c r="D9" s="153">
        <v>28</v>
      </c>
      <c r="G9" s="170" t="s">
        <v>269</v>
      </c>
      <c r="H9" s="171">
        <v>18</v>
      </c>
      <c r="I9" s="172">
        <v>72</v>
      </c>
      <c r="J9" s="163"/>
    </row>
    <row r="10" spans="1:10" ht="30" x14ac:dyDescent="0.2">
      <c r="A10" s="186"/>
      <c r="B10" s="154" t="s">
        <v>174</v>
      </c>
      <c r="C10" s="155">
        <v>52</v>
      </c>
      <c r="D10" s="156">
        <v>208</v>
      </c>
      <c r="G10" s="170" t="s">
        <v>270</v>
      </c>
      <c r="H10" s="171">
        <v>17</v>
      </c>
      <c r="I10" s="172">
        <v>68</v>
      </c>
      <c r="J10" s="163"/>
    </row>
    <row r="11" spans="1:10" ht="30" x14ac:dyDescent="0.2">
      <c r="A11" s="186" t="s">
        <v>178</v>
      </c>
      <c r="B11" s="151" t="s">
        <v>175</v>
      </c>
      <c r="C11" s="152">
        <v>549</v>
      </c>
      <c r="D11" s="153">
        <v>2133.9999999999995</v>
      </c>
      <c r="G11" s="170" t="s">
        <v>271</v>
      </c>
      <c r="H11" s="171">
        <v>17</v>
      </c>
      <c r="I11" s="172">
        <v>68</v>
      </c>
      <c r="J11" s="163"/>
    </row>
    <row r="12" spans="1:10" ht="30" x14ac:dyDescent="0.2">
      <c r="A12" s="187"/>
      <c r="B12" s="151" t="s">
        <v>238</v>
      </c>
      <c r="C12" s="152">
        <v>252</v>
      </c>
      <c r="D12" s="153">
        <v>974.00000000000045</v>
      </c>
      <c r="G12" s="170" t="s">
        <v>272</v>
      </c>
      <c r="H12" s="171">
        <v>18</v>
      </c>
      <c r="I12" s="172">
        <v>72</v>
      </c>
      <c r="J12" s="163"/>
    </row>
    <row r="13" spans="1:10" ht="30" x14ac:dyDescent="0.2">
      <c r="A13" s="186"/>
      <c r="B13" s="154" t="s">
        <v>174</v>
      </c>
      <c r="C13" s="155">
        <v>801</v>
      </c>
      <c r="D13" s="156">
        <v>3108.0000000000005</v>
      </c>
      <c r="G13" s="170" t="s">
        <v>273</v>
      </c>
      <c r="H13" s="171">
        <v>36</v>
      </c>
      <c r="I13" s="172">
        <v>144</v>
      </c>
      <c r="J13" s="163"/>
    </row>
    <row r="14" spans="1:10" ht="30" x14ac:dyDescent="0.2">
      <c r="A14" s="186" t="s">
        <v>179</v>
      </c>
      <c r="B14" s="151" t="s">
        <v>175</v>
      </c>
      <c r="C14" s="152">
        <v>53</v>
      </c>
      <c r="D14" s="153">
        <v>212</v>
      </c>
      <c r="G14" s="170" t="s">
        <v>274</v>
      </c>
      <c r="H14" s="171">
        <v>18</v>
      </c>
      <c r="I14" s="172">
        <v>72</v>
      </c>
      <c r="J14" s="163"/>
    </row>
    <row r="15" spans="1:10" ht="30" x14ac:dyDescent="0.2">
      <c r="A15" s="186"/>
      <c r="B15" s="154" t="s">
        <v>174</v>
      </c>
      <c r="C15" s="155">
        <v>53</v>
      </c>
      <c r="D15" s="156">
        <v>212</v>
      </c>
      <c r="G15" s="170" t="s">
        <v>275</v>
      </c>
      <c r="H15" s="171">
        <v>36</v>
      </c>
      <c r="I15" s="172">
        <v>144</v>
      </c>
      <c r="J15" s="163"/>
    </row>
    <row r="16" spans="1:10" ht="30" x14ac:dyDescent="0.2">
      <c r="A16" s="186" t="s">
        <v>180</v>
      </c>
      <c r="B16" s="151" t="s">
        <v>175</v>
      </c>
      <c r="C16" s="152">
        <v>48</v>
      </c>
      <c r="D16" s="153">
        <v>96.000000000000028</v>
      </c>
      <c r="G16" s="170" t="s">
        <v>276</v>
      </c>
      <c r="H16" s="171">
        <v>18</v>
      </c>
      <c r="I16" s="172">
        <v>72</v>
      </c>
      <c r="J16" s="163"/>
    </row>
    <row r="17" spans="1:10" ht="30" x14ac:dyDescent="0.2">
      <c r="A17" s="187"/>
      <c r="B17" s="151" t="s">
        <v>238</v>
      </c>
      <c r="C17" s="152">
        <v>10</v>
      </c>
      <c r="D17" s="153">
        <v>20</v>
      </c>
      <c r="G17" s="170" t="s">
        <v>277</v>
      </c>
      <c r="H17" s="171">
        <v>36</v>
      </c>
      <c r="I17" s="172">
        <v>71.999999999999972</v>
      </c>
      <c r="J17" s="163"/>
    </row>
    <row r="18" spans="1:10" ht="30" x14ac:dyDescent="0.2">
      <c r="A18" s="186"/>
      <c r="B18" s="154" t="s">
        <v>174</v>
      </c>
      <c r="C18" s="155">
        <v>58</v>
      </c>
      <c r="D18" s="156">
        <v>115.99999999999996</v>
      </c>
      <c r="G18" s="170" t="s">
        <v>278</v>
      </c>
      <c r="H18" s="171">
        <v>36</v>
      </c>
      <c r="I18" s="172">
        <v>144</v>
      </c>
      <c r="J18" s="163"/>
    </row>
    <row r="19" spans="1:10" ht="30" x14ac:dyDescent="0.2">
      <c r="A19" s="186" t="s">
        <v>181</v>
      </c>
      <c r="B19" s="151" t="s">
        <v>175</v>
      </c>
      <c r="C19" s="152">
        <v>2470</v>
      </c>
      <c r="D19" s="153">
        <v>4989.99999999999</v>
      </c>
      <c r="G19" s="170" t="s">
        <v>279</v>
      </c>
      <c r="H19" s="171">
        <v>36</v>
      </c>
      <c r="I19" s="172">
        <v>144</v>
      </c>
      <c r="J19" s="163"/>
    </row>
    <row r="20" spans="1:10" ht="30" x14ac:dyDescent="0.2">
      <c r="A20" s="187"/>
      <c r="B20" s="151" t="s">
        <v>230</v>
      </c>
      <c r="C20" s="152">
        <v>43</v>
      </c>
      <c r="D20" s="153">
        <v>110.99999999999997</v>
      </c>
      <c r="G20" s="170" t="s">
        <v>280</v>
      </c>
      <c r="H20" s="171">
        <v>36</v>
      </c>
      <c r="I20" s="172">
        <v>144</v>
      </c>
      <c r="J20" s="163"/>
    </row>
    <row r="21" spans="1:10" ht="30" x14ac:dyDescent="0.2">
      <c r="A21" s="187"/>
      <c r="B21" s="151" t="s">
        <v>238</v>
      </c>
      <c r="C21" s="152">
        <v>432</v>
      </c>
      <c r="D21" s="153">
        <v>939.99999999999932</v>
      </c>
      <c r="G21" s="170" t="s">
        <v>281</v>
      </c>
      <c r="H21" s="171">
        <v>36</v>
      </c>
      <c r="I21" s="172">
        <v>144</v>
      </c>
      <c r="J21" s="163"/>
    </row>
    <row r="22" spans="1:10" ht="30" x14ac:dyDescent="0.2">
      <c r="A22" s="186"/>
      <c r="B22" s="154" t="s">
        <v>174</v>
      </c>
      <c r="C22" s="155">
        <v>2945</v>
      </c>
      <c r="D22" s="156">
        <v>6041.0000000000082</v>
      </c>
      <c r="G22" s="170" t="s">
        <v>282</v>
      </c>
      <c r="H22" s="171">
        <v>52</v>
      </c>
      <c r="I22" s="172">
        <v>208</v>
      </c>
      <c r="J22" s="163"/>
    </row>
    <row r="23" spans="1:10" ht="30" x14ac:dyDescent="0.2">
      <c r="A23" s="186" t="s">
        <v>182</v>
      </c>
      <c r="B23" s="151" t="s">
        <v>175</v>
      </c>
      <c r="C23" s="152">
        <v>293</v>
      </c>
      <c r="D23" s="153">
        <v>344.99999999999994</v>
      </c>
      <c r="G23" s="170" t="s">
        <v>283</v>
      </c>
      <c r="H23" s="171">
        <v>36</v>
      </c>
      <c r="I23" s="172">
        <v>144</v>
      </c>
      <c r="J23" s="163"/>
    </row>
    <row r="24" spans="1:10" ht="30" x14ac:dyDescent="0.2">
      <c r="A24" s="186"/>
      <c r="B24" s="154" t="s">
        <v>174</v>
      </c>
      <c r="C24" s="155">
        <v>293</v>
      </c>
      <c r="D24" s="156">
        <v>344.99999999999994</v>
      </c>
      <c r="G24" s="170" t="s">
        <v>284</v>
      </c>
      <c r="H24" s="171">
        <v>18</v>
      </c>
      <c r="I24" s="172">
        <v>72</v>
      </c>
      <c r="J24" s="163"/>
    </row>
    <row r="25" spans="1:10" ht="30" x14ac:dyDescent="0.2">
      <c r="A25" s="186" t="s">
        <v>183</v>
      </c>
      <c r="B25" s="151" t="s">
        <v>175</v>
      </c>
      <c r="C25" s="152">
        <v>160</v>
      </c>
      <c r="D25" s="153">
        <v>640</v>
      </c>
      <c r="G25" s="170" t="s">
        <v>285</v>
      </c>
      <c r="H25" s="171">
        <v>35</v>
      </c>
      <c r="I25" s="172">
        <v>140</v>
      </c>
      <c r="J25" s="163"/>
    </row>
    <row r="26" spans="1:10" ht="30" x14ac:dyDescent="0.2">
      <c r="A26" s="187"/>
      <c r="B26" s="151" t="s">
        <v>230</v>
      </c>
      <c r="C26" s="152">
        <v>68</v>
      </c>
      <c r="D26" s="153">
        <v>204</v>
      </c>
      <c r="G26" s="170" t="s">
        <v>286</v>
      </c>
      <c r="H26" s="171">
        <v>18</v>
      </c>
      <c r="I26" s="172">
        <v>72</v>
      </c>
      <c r="J26" s="163"/>
    </row>
    <row r="27" spans="1:10" ht="30" x14ac:dyDescent="0.2">
      <c r="A27" s="187"/>
      <c r="B27" s="151" t="s">
        <v>238</v>
      </c>
      <c r="C27" s="152">
        <v>86</v>
      </c>
      <c r="D27" s="153">
        <v>323.00000000000006</v>
      </c>
      <c r="G27" s="170" t="s">
        <v>287</v>
      </c>
      <c r="H27" s="171">
        <v>34</v>
      </c>
      <c r="I27" s="172">
        <v>136</v>
      </c>
      <c r="J27" s="163"/>
    </row>
    <row r="28" spans="1:10" ht="30" x14ac:dyDescent="0.2">
      <c r="A28" s="186"/>
      <c r="B28" s="154" t="s">
        <v>174</v>
      </c>
      <c r="C28" s="155">
        <v>314</v>
      </c>
      <c r="D28" s="156">
        <v>1167.0000000000002</v>
      </c>
      <c r="G28" s="170" t="s">
        <v>288</v>
      </c>
      <c r="H28" s="171">
        <v>36</v>
      </c>
      <c r="I28" s="172">
        <v>144</v>
      </c>
      <c r="J28" s="163"/>
    </row>
    <row r="29" spans="1:10" ht="30" x14ac:dyDescent="0.2">
      <c r="A29" s="186" t="s">
        <v>184</v>
      </c>
      <c r="B29" s="151" t="s">
        <v>175</v>
      </c>
      <c r="C29" s="152">
        <v>1080</v>
      </c>
      <c r="D29" s="153">
        <v>2288.9999999999986</v>
      </c>
      <c r="G29" s="170" t="s">
        <v>289</v>
      </c>
      <c r="H29" s="171">
        <v>18</v>
      </c>
      <c r="I29" s="172">
        <v>72</v>
      </c>
      <c r="J29" s="163"/>
    </row>
    <row r="30" spans="1:10" ht="30" x14ac:dyDescent="0.2">
      <c r="A30" s="187"/>
      <c r="B30" s="151" t="s">
        <v>238</v>
      </c>
      <c r="C30" s="152">
        <v>111</v>
      </c>
      <c r="D30" s="153">
        <v>281.00000000000006</v>
      </c>
      <c r="G30" s="170" t="s">
        <v>290</v>
      </c>
      <c r="H30" s="171">
        <v>17</v>
      </c>
      <c r="I30" s="172">
        <v>68</v>
      </c>
      <c r="J30" s="163"/>
    </row>
    <row r="31" spans="1:10" ht="15" x14ac:dyDescent="0.2">
      <c r="A31" s="186"/>
      <c r="B31" s="154" t="s">
        <v>174</v>
      </c>
      <c r="C31" s="155">
        <v>1191</v>
      </c>
      <c r="D31" s="156">
        <v>2570.0000000000009</v>
      </c>
      <c r="G31" s="173" t="s">
        <v>174</v>
      </c>
      <c r="H31" s="174">
        <v>763</v>
      </c>
      <c r="I31" s="175">
        <v>2980.0000000000018</v>
      </c>
      <c r="J31" s="163"/>
    </row>
    <row r="32" spans="1:10" ht="15" x14ac:dyDescent="0.2">
      <c r="A32" s="186" t="s">
        <v>258</v>
      </c>
      <c r="B32" s="151" t="s">
        <v>175</v>
      </c>
      <c r="C32" s="152">
        <v>2</v>
      </c>
      <c r="D32" s="153">
        <v>6</v>
      </c>
    </row>
    <row r="33" spans="1:4" ht="15" x14ac:dyDescent="0.2">
      <c r="A33" s="186"/>
      <c r="B33" s="154" t="s">
        <v>174</v>
      </c>
      <c r="C33" s="155">
        <v>2</v>
      </c>
      <c r="D33" s="156">
        <v>6</v>
      </c>
    </row>
    <row r="34" spans="1:4" ht="15" x14ac:dyDescent="0.2">
      <c r="A34" s="186" t="s">
        <v>185</v>
      </c>
      <c r="B34" s="151" t="s">
        <v>175</v>
      </c>
      <c r="C34" s="152">
        <v>798</v>
      </c>
      <c r="D34" s="153">
        <v>3157.9999999999986</v>
      </c>
    </row>
    <row r="35" spans="1:4" ht="30" x14ac:dyDescent="0.2">
      <c r="A35" s="187"/>
      <c r="B35" s="151" t="s">
        <v>230</v>
      </c>
      <c r="C35" s="152">
        <v>13</v>
      </c>
      <c r="D35" s="153">
        <v>39</v>
      </c>
    </row>
    <row r="36" spans="1:4" ht="15" x14ac:dyDescent="0.2">
      <c r="A36" s="187"/>
      <c r="B36" s="151" t="s">
        <v>238</v>
      </c>
      <c r="C36" s="152">
        <v>351</v>
      </c>
      <c r="D36" s="153">
        <v>1404</v>
      </c>
    </row>
    <row r="37" spans="1:4" ht="15" x14ac:dyDescent="0.2">
      <c r="A37" s="186"/>
      <c r="B37" s="154" t="s">
        <v>174</v>
      </c>
      <c r="C37" s="155">
        <v>1162</v>
      </c>
      <c r="D37" s="156">
        <v>4600.9999999999991</v>
      </c>
    </row>
    <row r="38" spans="1:4" ht="15" x14ac:dyDescent="0.2">
      <c r="A38" s="186" t="s">
        <v>186</v>
      </c>
      <c r="B38" s="151" t="s">
        <v>175</v>
      </c>
      <c r="C38" s="152">
        <v>301</v>
      </c>
      <c r="D38" s="153">
        <v>1087.9999999999993</v>
      </c>
    </row>
    <row r="39" spans="1:4" ht="15" x14ac:dyDescent="0.2">
      <c r="A39" s="187"/>
      <c r="B39" s="151" t="s">
        <v>238</v>
      </c>
      <c r="C39" s="152">
        <v>250</v>
      </c>
      <c r="D39" s="153">
        <v>736.00000000000011</v>
      </c>
    </row>
    <row r="40" spans="1:4" ht="15" x14ac:dyDescent="0.2">
      <c r="A40" s="186"/>
      <c r="B40" s="154" t="s">
        <v>174</v>
      </c>
      <c r="C40" s="155">
        <v>551</v>
      </c>
      <c r="D40" s="156">
        <v>1824.0000000000009</v>
      </c>
    </row>
    <row r="41" spans="1:4" ht="15" x14ac:dyDescent="0.2">
      <c r="A41" s="186" t="s">
        <v>187</v>
      </c>
      <c r="B41" s="151" t="s">
        <v>175</v>
      </c>
      <c r="C41" s="152">
        <v>153</v>
      </c>
      <c r="D41" s="153">
        <v>555.00000000000011</v>
      </c>
    </row>
    <row r="42" spans="1:4" ht="30" x14ac:dyDescent="0.2">
      <c r="A42" s="187"/>
      <c r="B42" s="151" t="s">
        <v>230</v>
      </c>
      <c r="C42" s="152">
        <v>1</v>
      </c>
      <c r="D42" s="153">
        <v>1</v>
      </c>
    </row>
    <row r="43" spans="1:4" ht="15" x14ac:dyDescent="0.2">
      <c r="A43" s="186"/>
      <c r="B43" s="154" t="s">
        <v>174</v>
      </c>
      <c r="C43" s="155">
        <v>154</v>
      </c>
      <c r="D43" s="156">
        <v>556.00000000000011</v>
      </c>
    </row>
    <row r="44" spans="1:4" ht="15" x14ac:dyDescent="0.2">
      <c r="A44" s="186" t="s">
        <v>239</v>
      </c>
      <c r="B44" s="151" t="s">
        <v>238</v>
      </c>
      <c r="C44" s="152">
        <v>6</v>
      </c>
      <c r="D44" s="153">
        <v>18</v>
      </c>
    </row>
    <row r="45" spans="1:4" ht="15" x14ac:dyDescent="0.2">
      <c r="A45" s="186"/>
      <c r="B45" s="154" t="s">
        <v>174</v>
      </c>
      <c r="C45" s="155">
        <v>6</v>
      </c>
      <c r="D45" s="156">
        <v>18</v>
      </c>
    </row>
    <row r="46" spans="1:4" ht="15" x14ac:dyDescent="0.2">
      <c r="A46" s="186" t="s">
        <v>188</v>
      </c>
      <c r="B46" s="151" t="s">
        <v>175</v>
      </c>
      <c r="C46" s="152">
        <v>13</v>
      </c>
      <c r="D46" s="153">
        <v>39</v>
      </c>
    </row>
    <row r="47" spans="1:4" ht="15" x14ac:dyDescent="0.2">
      <c r="A47" s="187"/>
      <c r="B47" s="151" t="s">
        <v>238</v>
      </c>
      <c r="C47" s="152">
        <v>147</v>
      </c>
      <c r="D47" s="153">
        <v>624.99999999999966</v>
      </c>
    </row>
    <row r="48" spans="1:4" ht="15" x14ac:dyDescent="0.2">
      <c r="A48" s="186"/>
      <c r="B48" s="154" t="s">
        <v>174</v>
      </c>
      <c r="C48" s="155">
        <v>160</v>
      </c>
      <c r="D48" s="156">
        <v>663.99999999999977</v>
      </c>
    </row>
    <row r="49" spans="1:4" ht="15" x14ac:dyDescent="0.2">
      <c r="A49" s="186" t="s">
        <v>189</v>
      </c>
      <c r="B49" s="151" t="s">
        <v>175</v>
      </c>
      <c r="C49" s="152">
        <v>582</v>
      </c>
      <c r="D49" s="153">
        <v>1746</v>
      </c>
    </row>
    <row r="50" spans="1:4" ht="30" x14ac:dyDescent="0.2">
      <c r="A50" s="187"/>
      <c r="B50" s="151" t="s">
        <v>230</v>
      </c>
      <c r="C50" s="152">
        <v>31</v>
      </c>
      <c r="D50" s="153">
        <v>93</v>
      </c>
    </row>
    <row r="51" spans="1:4" ht="15" x14ac:dyDescent="0.2">
      <c r="A51" s="187"/>
      <c r="B51" s="151" t="s">
        <v>238</v>
      </c>
      <c r="C51" s="152">
        <v>93</v>
      </c>
      <c r="D51" s="153">
        <v>279</v>
      </c>
    </row>
    <row r="52" spans="1:4" ht="15" x14ac:dyDescent="0.2">
      <c r="A52" s="186"/>
      <c r="B52" s="154" t="s">
        <v>174</v>
      </c>
      <c r="C52" s="155">
        <v>706</v>
      </c>
      <c r="D52" s="156">
        <v>2118</v>
      </c>
    </row>
    <row r="53" spans="1:4" ht="30" x14ac:dyDescent="0.2">
      <c r="A53" s="186" t="s">
        <v>172</v>
      </c>
      <c r="B53" s="151" t="s">
        <v>127</v>
      </c>
      <c r="C53" s="152">
        <v>60</v>
      </c>
      <c r="D53" s="153">
        <v>166.99999999999997</v>
      </c>
    </row>
    <row r="54" spans="1:4" ht="15" x14ac:dyDescent="0.2">
      <c r="A54" s="186"/>
      <c r="B54" s="154" t="s">
        <v>174</v>
      </c>
      <c r="C54" s="155">
        <v>60</v>
      </c>
      <c r="D54" s="156">
        <v>166.99999999999997</v>
      </c>
    </row>
    <row r="55" spans="1:4" ht="15" x14ac:dyDescent="0.2">
      <c r="A55" s="186" t="s">
        <v>190</v>
      </c>
      <c r="B55" s="151" t="s">
        <v>175</v>
      </c>
      <c r="C55" s="152">
        <v>42</v>
      </c>
      <c r="D55" s="153">
        <v>168</v>
      </c>
    </row>
    <row r="56" spans="1:4" ht="15" x14ac:dyDescent="0.2">
      <c r="A56" s="186"/>
      <c r="B56" s="154" t="s">
        <v>174</v>
      </c>
      <c r="C56" s="155">
        <v>42</v>
      </c>
      <c r="D56" s="156">
        <v>168</v>
      </c>
    </row>
    <row r="57" spans="1:4" ht="30" x14ac:dyDescent="0.2">
      <c r="A57" s="186" t="s">
        <v>231</v>
      </c>
      <c r="B57" s="151" t="s">
        <v>230</v>
      </c>
      <c r="C57" s="152">
        <v>75</v>
      </c>
      <c r="D57" s="153">
        <v>225</v>
      </c>
    </row>
    <row r="58" spans="1:4" ht="15" x14ac:dyDescent="0.2">
      <c r="A58" s="186"/>
      <c r="B58" s="154" t="s">
        <v>174</v>
      </c>
      <c r="C58" s="155">
        <v>75</v>
      </c>
      <c r="D58" s="156">
        <v>225</v>
      </c>
    </row>
    <row r="59" spans="1:4" ht="30" x14ac:dyDescent="0.2">
      <c r="A59" s="186" t="s">
        <v>232</v>
      </c>
      <c r="B59" s="151" t="s">
        <v>230</v>
      </c>
      <c r="C59" s="152">
        <v>78</v>
      </c>
      <c r="D59" s="153">
        <v>234</v>
      </c>
    </row>
    <row r="60" spans="1:4" ht="15" x14ac:dyDescent="0.2">
      <c r="A60" s="187"/>
      <c r="B60" s="151" t="s">
        <v>238</v>
      </c>
      <c r="C60" s="152">
        <v>4</v>
      </c>
      <c r="D60" s="153">
        <v>4</v>
      </c>
    </row>
    <row r="61" spans="1:4" ht="15" x14ac:dyDescent="0.2">
      <c r="A61" s="186"/>
      <c r="B61" s="154" t="s">
        <v>174</v>
      </c>
      <c r="C61" s="155">
        <v>82</v>
      </c>
      <c r="D61" s="156">
        <v>238.00000000000003</v>
      </c>
    </row>
    <row r="62" spans="1:4" ht="30" x14ac:dyDescent="0.2">
      <c r="A62" s="186" t="s">
        <v>259</v>
      </c>
      <c r="B62" s="151" t="s">
        <v>230</v>
      </c>
      <c r="C62" s="152">
        <v>5</v>
      </c>
      <c r="D62" s="153">
        <v>15</v>
      </c>
    </row>
    <row r="63" spans="1:4" ht="15" x14ac:dyDescent="0.2">
      <c r="A63" s="186"/>
      <c r="B63" s="154" t="s">
        <v>174</v>
      </c>
      <c r="C63" s="155">
        <v>5</v>
      </c>
      <c r="D63" s="156">
        <v>15</v>
      </c>
    </row>
    <row r="64" spans="1:4" ht="15" x14ac:dyDescent="0.2">
      <c r="A64" s="186" t="s">
        <v>191</v>
      </c>
      <c r="B64" s="151" t="s">
        <v>175</v>
      </c>
      <c r="C64" s="152">
        <v>114</v>
      </c>
      <c r="D64" s="153">
        <v>261.00000000000017</v>
      </c>
    </row>
    <row r="65" spans="1:4" ht="15" x14ac:dyDescent="0.2">
      <c r="A65" s="187"/>
      <c r="B65" s="151" t="s">
        <v>238</v>
      </c>
      <c r="C65" s="152">
        <v>598</v>
      </c>
      <c r="D65" s="153">
        <v>2417.0000000000032</v>
      </c>
    </row>
    <row r="66" spans="1:4" ht="15" x14ac:dyDescent="0.2">
      <c r="A66" s="186"/>
      <c r="B66" s="154" t="s">
        <v>174</v>
      </c>
      <c r="C66" s="155">
        <v>712</v>
      </c>
      <c r="D66" s="156">
        <v>2678.0000000000055</v>
      </c>
    </row>
    <row r="67" spans="1:4" ht="30" x14ac:dyDescent="0.2">
      <c r="A67" s="186" t="s">
        <v>233</v>
      </c>
      <c r="B67" s="151" t="s">
        <v>230</v>
      </c>
      <c r="C67" s="152">
        <v>22</v>
      </c>
      <c r="D67" s="153">
        <v>66</v>
      </c>
    </row>
    <row r="68" spans="1:4" ht="15" x14ac:dyDescent="0.2">
      <c r="A68" s="186"/>
      <c r="B68" s="154" t="s">
        <v>174</v>
      </c>
      <c r="C68" s="155">
        <v>22</v>
      </c>
      <c r="D68" s="156">
        <v>66</v>
      </c>
    </row>
    <row r="69" spans="1:4" ht="15" x14ac:dyDescent="0.2">
      <c r="A69" s="186" t="s">
        <v>192</v>
      </c>
      <c r="B69" s="151" t="s">
        <v>175</v>
      </c>
      <c r="C69" s="152">
        <v>879</v>
      </c>
      <c r="D69" s="153">
        <v>3403.9999999999986</v>
      </c>
    </row>
    <row r="70" spans="1:4" ht="30" x14ac:dyDescent="0.2">
      <c r="A70" s="187"/>
      <c r="B70" s="151" t="s">
        <v>230</v>
      </c>
      <c r="C70" s="152">
        <v>31</v>
      </c>
      <c r="D70" s="153">
        <v>93</v>
      </c>
    </row>
    <row r="71" spans="1:4" ht="15" x14ac:dyDescent="0.2">
      <c r="A71" s="187"/>
      <c r="B71" s="151" t="s">
        <v>238</v>
      </c>
      <c r="C71" s="152">
        <v>393</v>
      </c>
      <c r="D71" s="153">
        <v>1572</v>
      </c>
    </row>
    <row r="72" spans="1:4" ht="15" x14ac:dyDescent="0.2">
      <c r="A72" s="186"/>
      <c r="B72" s="154" t="s">
        <v>174</v>
      </c>
      <c r="C72" s="155">
        <v>1303</v>
      </c>
      <c r="D72" s="156">
        <v>5068.9999999999991</v>
      </c>
    </row>
    <row r="73" spans="1:4" ht="15" x14ac:dyDescent="0.2">
      <c r="A73" s="186" t="s">
        <v>193</v>
      </c>
      <c r="B73" s="151" t="s">
        <v>175</v>
      </c>
      <c r="C73" s="152">
        <v>25</v>
      </c>
      <c r="D73" s="153">
        <v>75</v>
      </c>
    </row>
    <row r="74" spans="1:4" ht="15" x14ac:dyDescent="0.2">
      <c r="A74" s="186"/>
      <c r="B74" s="154" t="s">
        <v>174</v>
      </c>
      <c r="C74" s="155">
        <v>25</v>
      </c>
      <c r="D74" s="156">
        <v>75</v>
      </c>
    </row>
    <row r="75" spans="1:4" ht="15" x14ac:dyDescent="0.2">
      <c r="A75" s="186" t="s">
        <v>194</v>
      </c>
      <c r="B75" s="151" t="s">
        <v>175</v>
      </c>
      <c r="C75" s="152">
        <v>132</v>
      </c>
      <c r="D75" s="153">
        <v>528</v>
      </c>
    </row>
    <row r="76" spans="1:4" ht="15" x14ac:dyDescent="0.2">
      <c r="A76" s="187"/>
      <c r="B76" s="151" t="s">
        <v>238</v>
      </c>
      <c r="C76" s="152">
        <v>117</v>
      </c>
      <c r="D76" s="153">
        <v>468</v>
      </c>
    </row>
    <row r="77" spans="1:4" ht="15" x14ac:dyDescent="0.2">
      <c r="A77" s="186"/>
      <c r="B77" s="154" t="s">
        <v>174</v>
      </c>
      <c r="C77" s="155">
        <v>249</v>
      </c>
      <c r="D77" s="156">
        <v>996</v>
      </c>
    </row>
    <row r="78" spans="1:4" ht="15" x14ac:dyDescent="0.2">
      <c r="A78" s="186" t="s">
        <v>195</v>
      </c>
      <c r="B78" s="151" t="s">
        <v>175</v>
      </c>
      <c r="C78" s="152">
        <v>358</v>
      </c>
      <c r="D78" s="153">
        <v>940.00000000000011</v>
      </c>
    </row>
    <row r="79" spans="1:4" ht="15" x14ac:dyDescent="0.2">
      <c r="A79" s="187"/>
      <c r="B79" s="151" t="s">
        <v>238</v>
      </c>
      <c r="C79" s="152">
        <v>525</v>
      </c>
      <c r="D79" s="153">
        <v>1434.9999999999984</v>
      </c>
    </row>
    <row r="80" spans="1:4" ht="15" x14ac:dyDescent="0.2">
      <c r="A80" s="186"/>
      <c r="B80" s="154" t="s">
        <v>174</v>
      </c>
      <c r="C80" s="155">
        <v>883</v>
      </c>
      <c r="D80" s="156">
        <v>2375.0000000000018</v>
      </c>
    </row>
    <row r="81" spans="1:4" ht="15" x14ac:dyDescent="0.2">
      <c r="A81" s="186" t="s">
        <v>196</v>
      </c>
      <c r="B81" s="151" t="s">
        <v>175</v>
      </c>
      <c r="C81" s="152">
        <v>106</v>
      </c>
      <c r="D81" s="153">
        <v>212.00000000000006</v>
      </c>
    </row>
    <row r="82" spans="1:4" ht="15" x14ac:dyDescent="0.2">
      <c r="A82" s="187"/>
      <c r="B82" s="151" t="s">
        <v>238</v>
      </c>
      <c r="C82" s="152">
        <v>74</v>
      </c>
      <c r="D82" s="153">
        <v>148.00000000000003</v>
      </c>
    </row>
    <row r="83" spans="1:4" ht="15" x14ac:dyDescent="0.2">
      <c r="A83" s="186"/>
      <c r="B83" s="154" t="s">
        <v>174</v>
      </c>
      <c r="C83" s="155">
        <v>180</v>
      </c>
      <c r="D83" s="156">
        <v>360.00000000000023</v>
      </c>
    </row>
    <row r="84" spans="1:4" ht="15" x14ac:dyDescent="0.2">
      <c r="A84" s="186" t="s">
        <v>197</v>
      </c>
      <c r="B84" s="151" t="s">
        <v>175</v>
      </c>
      <c r="C84" s="152">
        <v>74</v>
      </c>
      <c r="D84" s="153">
        <v>296</v>
      </c>
    </row>
    <row r="85" spans="1:4" ht="30" x14ac:dyDescent="0.2">
      <c r="A85" s="187"/>
      <c r="B85" s="151" t="s">
        <v>230</v>
      </c>
      <c r="C85" s="152">
        <v>9</v>
      </c>
      <c r="D85" s="153">
        <v>27</v>
      </c>
    </row>
    <row r="86" spans="1:4" ht="15" x14ac:dyDescent="0.2">
      <c r="A86" s="187"/>
      <c r="B86" s="151" t="s">
        <v>238</v>
      </c>
      <c r="C86" s="152">
        <v>351</v>
      </c>
      <c r="D86" s="153">
        <v>1053</v>
      </c>
    </row>
    <row r="87" spans="1:4" ht="15" x14ac:dyDescent="0.2">
      <c r="A87" s="186"/>
      <c r="B87" s="154" t="s">
        <v>174</v>
      </c>
      <c r="C87" s="155">
        <v>434</v>
      </c>
      <c r="D87" s="156">
        <v>1375.9999999999998</v>
      </c>
    </row>
    <row r="88" spans="1:4" ht="15" x14ac:dyDescent="0.2">
      <c r="A88" s="186" t="s">
        <v>198</v>
      </c>
      <c r="B88" s="151" t="s">
        <v>175</v>
      </c>
      <c r="C88" s="152">
        <v>59</v>
      </c>
      <c r="D88" s="153">
        <v>236</v>
      </c>
    </row>
    <row r="89" spans="1:4" ht="15" x14ac:dyDescent="0.2">
      <c r="A89" s="187"/>
      <c r="B89" s="151" t="s">
        <v>238</v>
      </c>
      <c r="C89" s="152">
        <v>11</v>
      </c>
      <c r="D89" s="153">
        <v>44</v>
      </c>
    </row>
    <row r="90" spans="1:4" ht="15" x14ac:dyDescent="0.2">
      <c r="A90" s="186"/>
      <c r="B90" s="154" t="s">
        <v>174</v>
      </c>
      <c r="C90" s="155">
        <v>70</v>
      </c>
      <c r="D90" s="156">
        <v>280</v>
      </c>
    </row>
    <row r="91" spans="1:4" ht="15" x14ac:dyDescent="0.2">
      <c r="A91" s="186" t="s">
        <v>199</v>
      </c>
      <c r="B91" s="151" t="s">
        <v>175</v>
      </c>
      <c r="C91" s="152">
        <v>490</v>
      </c>
      <c r="D91" s="153">
        <v>734.99999999999989</v>
      </c>
    </row>
    <row r="92" spans="1:4" ht="15" x14ac:dyDescent="0.2">
      <c r="A92" s="186"/>
      <c r="B92" s="154" t="s">
        <v>174</v>
      </c>
      <c r="C92" s="155">
        <v>490</v>
      </c>
      <c r="D92" s="156">
        <v>734.99999999999989</v>
      </c>
    </row>
    <row r="93" spans="1:4" ht="15" x14ac:dyDescent="0.2">
      <c r="A93" s="186" t="s">
        <v>260</v>
      </c>
      <c r="B93" s="151" t="s">
        <v>175</v>
      </c>
      <c r="C93" s="152">
        <v>763</v>
      </c>
      <c r="D93" s="153">
        <v>2980.0000000000018</v>
      </c>
    </row>
    <row r="94" spans="1:4" ht="15" x14ac:dyDescent="0.2">
      <c r="A94" s="186"/>
      <c r="B94" s="154" t="s">
        <v>174</v>
      </c>
      <c r="C94" s="155">
        <v>763</v>
      </c>
      <c r="D94" s="156">
        <v>2980.0000000000018</v>
      </c>
    </row>
    <row r="95" spans="1:4" ht="15" x14ac:dyDescent="0.2">
      <c r="A95" s="186" t="s">
        <v>200</v>
      </c>
      <c r="B95" s="151" t="s">
        <v>175</v>
      </c>
      <c r="C95" s="152">
        <v>75</v>
      </c>
      <c r="D95" s="153">
        <v>75</v>
      </c>
    </row>
    <row r="96" spans="1:4" ht="15" x14ac:dyDescent="0.2">
      <c r="A96" s="187"/>
      <c r="B96" s="151" t="s">
        <v>238</v>
      </c>
      <c r="C96" s="152">
        <v>2</v>
      </c>
      <c r="D96" s="153">
        <v>16</v>
      </c>
    </row>
    <row r="97" spans="1:4" ht="15" x14ac:dyDescent="0.2">
      <c r="A97" s="186"/>
      <c r="B97" s="154" t="s">
        <v>174</v>
      </c>
      <c r="C97" s="155">
        <v>77</v>
      </c>
      <c r="D97" s="156">
        <v>90.999999999999986</v>
      </c>
    </row>
    <row r="98" spans="1:4" ht="15" x14ac:dyDescent="0.2">
      <c r="A98" s="186" t="s">
        <v>201</v>
      </c>
      <c r="B98" s="151" t="s">
        <v>175</v>
      </c>
      <c r="C98" s="152">
        <v>924</v>
      </c>
      <c r="D98" s="153">
        <v>2362</v>
      </c>
    </row>
    <row r="99" spans="1:4" ht="30" x14ac:dyDescent="0.2">
      <c r="A99" s="187"/>
      <c r="B99" s="151" t="s">
        <v>230</v>
      </c>
      <c r="C99" s="152">
        <v>20</v>
      </c>
      <c r="D99" s="153">
        <v>55</v>
      </c>
    </row>
    <row r="100" spans="1:4" ht="15" x14ac:dyDescent="0.2">
      <c r="A100" s="187"/>
      <c r="B100" s="151" t="s">
        <v>238</v>
      </c>
      <c r="C100" s="152">
        <v>233</v>
      </c>
      <c r="D100" s="153">
        <v>489.00000000000028</v>
      </c>
    </row>
    <row r="101" spans="1:4" ht="15" x14ac:dyDescent="0.2">
      <c r="A101" s="186"/>
      <c r="B101" s="154" t="s">
        <v>174</v>
      </c>
      <c r="C101" s="155">
        <v>1177</v>
      </c>
      <c r="D101" s="156">
        <v>2906.0000000000005</v>
      </c>
    </row>
    <row r="102" spans="1:4" ht="15" x14ac:dyDescent="0.2">
      <c r="A102" s="186" t="s">
        <v>202</v>
      </c>
      <c r="B102" s="151" t="s">
        <v>175</v>
      </c>
      <c r="C102" s="152">
        <v>308</v>
      </c>
      <c r="D102" s="153">
        <v>598.00000000000057</v>
      </c>
    </row>
    <row r="103" spans="1:4" ht="15" x14ac:dyDescent="0.2">
      <c r="A103" s="187"/>
      <c r="B103" s="151" t="s">
        <v>238</v>
      </c>
      <c r="C103" s="152">
        <v>32</v>
      </c>
      <c r="D103" s="153">
        <v>42</v>
      </c>
    </row>
    <row r="104" spans="1:4" ht="15" x14ac:dyDescent="0.2">
      <c r="A104" s="186"/>
      <c r="B104" s="154" t="s">
        <v>174</v>
      </c>
      <c r="C104" s="155">
        <v>340</v>
      </c>
      <c r="D104" s="156">
        <v>639.99999999999989</v>
      </c>
    </row>
    <row r="105" spans="1:4" ht="15" x14ac:dyDescent="0.2">
      <c r="A105" s="186" t="s">
        <v>203</v>
      </c>
      <c r="B105" s="151" t="s">
        <v>175</v>
      </c>
      <c r="C105" s="152">
        <v>18</v>
      </c>
      <c r="D105" s="153">
        <v>72</v>
      </c>
    </row>
    <row r="106" spans="1:4" ht="15" x14ac:dyDescent="0.2">
      <c r="A106" s="186"/>
      <c r="B106" s="154" t="s">
        <v>174</v>
      </c>
      <c r="C106" s="155">
        <v>18</v>
      </c>
      <c r="D106" s="156">
        <v>72</v>
      </c>
    </row>
    <row r="107" spans="1:4" ht="15" x14ac:dyDescent="0.2">
      <c r="A107" s="186" t="s">
        <v>261</v>
      </c>
      <c r="B107" s="151" t="s">
        <v>175</v>
      </c>
      <c r="C107" s="152">
        <v>7</v>
      </c>
      <c r="D107" s="153">
        <v>28</v>
      </c>
    </row>
    <row r="108" spans="1:4" ht="15" x14ac:dyDescent="0.2">
      <c r="A108" s="186"/>
      <c r="B108" s="154" t="s">
        <v>174</v>
      </c>
      <c r="C108" s="155">
        <v>7</v>
      </c>
      <c r="D108" s="156">
        <v>28</v>
      </c>
    </row>
    <row r="109" spans="1:4" ht="30" x14ac:dyDescent="0.2">
      <c r="A109" s="186" t="s">
        <v>234</v>
      </c>
      <c r="B109" s="151" t="s">
        <v>230</v>
      </c>
      <c r="C109" s="152">
        <v>81</v>
      </c>
      <c r="D109" s="153">
        <v>243</v>
      </c>
    </row>
    <row r="110" spans="1:4" ht="15" x14ac:dyDescent="0.2">
      <c r="A110" s="186"/>
      <c r="B110" s="154" t="s">
        <v>174</v>
      </c>
      <c r="C110" s="155">
        <v>81</v>
      </c>
      <c r="D110" s="156">
        <v>243</v>
      </c>
    </row>
    <row r="111" spans="1:4" ht="15" x14ac:dyDescent="0.2">
      <c r="A111" s="186" t="s">
        <v>204</v>
      </c>
      <c r="B111" s="151" t="s">
        <v>175</v>
      </c>
      <c r="C111" s="152">
        <v>925</v>
      </c>
      <c r="D111" s="153">
        <v>3700</v>
      </c>
    </row>
    <row r="112" spans="1:4" ht="30" x14ac:dyDescent="0.2">
      <c r="A112" s="187"/>
      <c r="B112" s="151" t="s">
        <v>230</v>
      </c>
      <c r="C112" s="152">
        <v>22</v>
      </c>
      <c r="D112" s="153">
        <v>66</v>
      </c>
    </row>
    <row r="113" spans="1:4" ht="15" x14ac:dyDescent="0.2">
      <c r="A113" s="187"/>
      <c r="B113" s="151" t="s">
        <v>238</v>
      </c>
      <c r="C113" s="152">
        <v>200</v>
      </c>
      <c r="D113" s="153">
        <v>800</v>
      </c>
    </row>
    <row r="114" spans="1:4" ht="15" x14ac:dyDescent="0.2">
      <c r="A114" s="186"/>
      <c r="B114" s="154" t="s">
        <v>174</v>
      </c>
      <c r="C114" s="155">
        <v>1147</v>
      </c>
      <c r="D114" s="156">
        <v>4565.9999999999991</v>
      </c>
    </row>
    <row r="115" spans="1:4" ht="15" x14ac:dyDescent="0.2">
      <c r="A115" s="186" t="s">
        <v>205</v>
      </c>
      <c r="B115" s="151" t="s">
        <v>175</v>
      </c>
      <c r="C115" s="152">
        <v>1125</v>
      </c>
      <c r="D115" s="153">
        <v>2465.0000000000027</v>
      </c>
    </row>
    <row r="116" spans="1:4" ht="15" x14ac:dyDescent="0.2">
      <c r="A116" s="187"/>
      <c r="B116" s="151" t="s">
        <v>238</v>
      </c>
      <c r="C116" s="152">
        <v>52</v>
      </c>
      <c r="D116" s="153">
        <v>208</v>
      </c>
    </row>
    <row r="117" spans="1:4" ht="15" x14ac:dyDescent="0.2">
      <c r="A117" s="186"/>
      <c r="B117" s="154" t="s">
        <v>174</v>
      </c>
      <c r="C117" s="155">
        <v>1177</v>
      </c>
      <c r="D117" s="156">
        <v>2673.0000000000009</v>
      </c>
    </row>
    <row r="118" spans="1:4" ht="15" x14ac:dyDescent="0.2">
      <c r="A118" s="186" t="s">
        <v>206</v>
      </c>
      <c r="B118" s="151" t="s">
        <v>175</v>
      </c>
      <c r="C118" s="152">
        <v>102</v>
      </c>
      <c r="D118" s="153">
        <v>408</v>
      </c>
    </row>
    <row r="119" spans="1:4" ht="15" x14ac:dyDescent="0.2">
      <c r="A119" s="187"/>
      <c r="B119" s="151" t="s">
        <v>238</v>
      </c>
      <c r="C119" s="152">
        <v>99</v>
      </c>
      <c r="D119" s="153">
        <v>403.99999999999994</v>
      </c>
    </row>
    <row r="120" spans="1:4" ht="15" x14ac:dyDescent="0.2">
      <c r="A120" s="186"/>
      <c r="B120" s="154" t="s">
        <v>174</v>
      </c>
      <c r="C120" s="155">
        <v>201</v>
      </c>
      <c r="D120" s="156">
        <v>812.00000000000045</v>
      </c>
    </row>
    <row r="121" spans="1:4" ht="15" x14ac:dyDescent="0.2">
      <c r="A121" s="186" t="s">
        <v>207</v>
      </c>
      <c r="B121" s="151" t="s">
        <v>175</v>
      </c>
      <c r="C121" s="152">
        <v>183</v>
      </c>
      <c r="D121" s="153">
        <v>732</v>
      </c>
    </row>
    <row r="122" spans="1:4" ht="15" x14ac:dyDescent="0.2">
      <c r="A122" s="187"/>
      <c r="B122" s="151" t="s">
        <v>238</v>
      </c>
      <c r="C122" s="152">
        <v>102</v>
      </c>
      <c r="D122" s="153">
        <v>226</v>
      </c>
    </row>
    <row r="123" spans="1:4" ht="15" x14ac:dyDescent="0.2">
      <c r="A123" s="186"/>
      <c r="B123" s="154" t="s">
        <v>174</v>
      </c>
      <c r="C123" s="155">
        <v>285</v>
      </c>
      <c r="D123" s="156">
        <v>958.00000000000034</v>
      </c>
    </row>
    <row r="124" spans="1:4" ht="30" x14ac:dyDescent="0.2">
      <c r="A124" s="186" t="s">
        <v>208</v>
      </c>
      <c r="B124" s="151" t="s">
        <v>127</v>
      </c>
      <c r="C124" s="152">
        <v>1</v>
      </c>
      <c r="D124" s="153">
        <v>3</v>
      </c>
    </row>
    <row r="125" spans="1:4" ht="15" x14ac:dyDescent="0.2">
      <c r="A125" s="187"/>
      <c r="B125" s="151" t="s">
        <v>175</v>
      </c>
      <c r="C125" s="152">
        <v>78</v>
      </c>
      <c r="D125" s="153">
        <v>198.99999999999991</v>
      </c>
    </row>
    <row r="126" spans="1:4" ht="15" x14ac:dyDescent="0.2">
      <c r="A126" s="187"/>
      <c r="B126" s="151" t="s">
        <v>238</v>
      </c>
      <c r="C126" s="152">
        <v>63</v>
      </c>
      <c r="D126" s="153">
        <v>238</v>
      </c>
    </row>
    <row r="127" spans="1:4" ht="15" x14ac:dyDescent="0.2">
      <c r="A127" s="186"/>
      <c r="B127" s="154" t="s">
        <v>174</v>
      </c>
      <c r="C127" s="155">
        <v>142</v>
      </c>
      <c r="D127" s="156">
        <v>439.99999999999983</v>
      </c>
    </row>
    <row r="128" spans="1:4" ht="15" x14ac:dyDescent="0.2">
      <c r="A128" s="186" t="s">
        <v>240</v>
      </c>
      <c r="B128" s="151" t="s">
        <v>238</v>
      </c>
      <c r="C128" s="152">
        <v>24</v>
      </c>
      <c r="D128" s="153">
        <v>96</v>
      </c>
    </row>
    <row r="129" spans="1:4" ht="15" x14ac:dyDescent="0.2">
      <c r="A129" s="186"/>
      <c r="B129" s="154" t="s">
        <v>174</v>
      </c>
      <c r="C129" s="155">
        <v>24</v>
      </c>
      <c r="D129" s="156">
        <v>96</v>
      </c>
    </row>
    <row r="130" spans="1:4" ht="15" x14ac:dyDescent="0.2">
      <c r="A130" s="186" t="s">
        <v>209</v>
      </c>
      <c r="B130" s="151" t="s">
        <v>175</v>
      </c>
      <c r="C130" s="152">
        <v>693</v>
      </c>
      <c r="D130" s="153">
        <v>1541.0000000000009</v>
      </c>
    </row>
    <row r="131" spans="1:4" ht="30" x14ac:dyDescent="0.2">
      <c r="A131" s="187"/>
      <c r="B131" s="151" t="s">
        <v>230</v>
      </c>
      <c r="C131" s="152">
        <v>34</v>
      </c>
      <c r="D131" s="153">
        <v>102</v>
      </c>
    </row>
    <row r="132" spans="1:4" ht="15" x14ac:dyDescent="0.2">
      <c r="A132" s="187"/>
      <c r="B132" s="151" t="s">
        <v>238</v>
      </c>
      <c r="C132" s="152">
        <v>422</v>
      </c>
      <c r="D132" s="153">
        <v>1266</v>
      </c>
    </row>
    <row r="133" spans="1:4" ht="15" x14ac:dyDescent="0.2">
      <c r="A133" s="186"/>
      <c r="B133" s="154" t="s">
        <v>174</v>
      </c>
      <c r="C133" s="155">
        <v>1149</v>
      </c>
      <c r="D133" s="156">
        <v>2909.0000000000027</v>
      </c>
    </row>
    <row r="134" spans="1:4" ht="15" x14ac:dyDescent="0.2">
      <c r="A134" s="186" t="s">
        <v>210</v>
      </c>
      <c r="B134" s="151" t="s">
        <v>175</v>
      </c>
      <c r="C134" s="152">
        <v>19</v>
      </c>
      <c r="D134" s="153">
        <v>76</v>
      </c>
    </row>
    <row r="135" spans="1:4" ht="15" x14ac:dyDescent="0.2">
      <c r="A135" s="186"/>
      <c r="B135" s="154" t="s">
        <v>174</v>
      </c>
      <c r="C135" s="155">
        <v>19</v>
      </c>
      <c r="D135" s="156">
        <v>76</v>
      </c>
    </row>
    <row r="136" spans="1:4" ht="15" x14ac:dyDescent="0.2">
      <c r="A136" s="186" t="s">
        <v>211</v>
      </c>
      <c r="B136" s="151" t="s">
        <v>175</v>
      </c>
      <c r="C136" s="152">
        <v>11</v>
      </c>
      <c r="D136" s="153">
        <v>44</v>
      </c>
    </row>
    <row r="137" spans="1:4" ht="15" x14ac:dyDescent="0.2">
      <c r="A137" s="186"/>
      <c r="B137" s="154" t="s">
        <v>174</v>
      </c>
      <c r="C137" s="155">
        <v>11</v>
      </c>
      <c r="D137" s="156">
        <v>44</v>
      </c>
    </row>
    <row r="138" spans="1:4" ht="15" x14ac:dyDescent="0.2">
      <c r="A138" s="186" t="s">
        <v>212</v>
      </c>
      <c r="B138" s="151" t="s">
        <v>175</v>
      </c>
      <c r="C138" s="152">
        <v>1694</v>
      </c>
      <c r="D138" s="153">
        <v>5564.00000000001</v>
      </c>
    </row>
    <row r="139" spans="1:4" ht="30" x14ac:dyDescent="0.2">
      <c r="A139" s="187"/>
      <c r="B139" s="151" t="s">
        <v>230</v>
      </c>
      <c r="C139" s="152">
        <v>5</v>
      </c>
      <c r="D139" s="153">
        <v>15</v>
      </c>
    </row>
    <row r="140" spans="1:4" ht="15" x14ac:dyDescent="0.2">
      <c r="A140" s="187"/>
      <c r="B140" s="151" t="s">
        <v>238</v>
      </c>
      <c r="C140" s="152">
        <v>146</v>
      </c>
      <c r="D140" s="153">
        <v>570</v>
      </c>
    </row>
    <row r="141" spans="1:4" ht="15" x14ac:dyDescent="0.2">
      <c r="A141" s="186"/>
      <c r="B141" s="154" t="s">
        <v>174</v>
      </c>
      <c r="C141" s="155">
        <v>1845</v>
      </c>
      <c r="D141" s="156">
        <v>6149.0000000000055</v>
      </c>
    </row>
    <row r="142" spans="1:4" ht="15" x14ac:dyDescent="0.2">
      <c r="A142" s="186" t="s">
        <v>213</v>
      </c>
      <c r="B142" s="151" t="s">
        <v>238</v>
      </c>
      <c r="C142" s="152">
        <v>1</v>
      </c>
      <c r="D142" s="153">
        <v>2</v>
      </c>
    </row>
    <row r="143" spans="1:4" ht="15" x14ac:dyDescent="0.2">
      <c r="A143" s="186"/>
      <c r="B143" s="154" t="s">
        <v>174</v>
      </c>
      <c r="C143" s="155">
        <v>1</v>
      </c>
      <c r="D143" s="156">
        <v>2</v>
      </c>
    </row>
    <row r="144" spans="1:4" ht="15" x14ac:dyDescent="0.2">
      <c r="A144" s="186" t="s">
        <v>214</v>
      </c>
      <c r="B144" s="151" t="s">
        <v>175</v>
      </c>
      <c r="C144" s="152">
        <v>15</v>
      </c>
      <c r="D144" s="153">
        <v>15</v>
      </c>
    </row>
    <row r="145" spans="1:4" ht="15" x14ac:dyDescent="0.2">
      <c r="A145" s="187"/>
      <c r="B145" s="151" t="s">
        <v>238</v>
      </c>
      <c r="C145" s="152">
        <v>82</v>
      </c>
      <c r="D145" s="153">
        <v>288</v>
      </c>
    </row>
    <row r="146" spans="1:4" ht="15" x14ac:dyDescent="0.2">
      <c r="A146" s="186"/>
      <c r="B146" s="154" t="s">
        <v>174</v>
      </c>
      <c r="C146" s="155">
        <v>97</v>
      </c>
      <c r="D146" s="156">
        <v>303.00000000000006</v>
      </c>
    </row>
    <row r="147" spans="1:4" ht="30" x14ac:dyDescent="0.2">
      <c r="A147" s="186" t="s">
        <v>235</v>
      </c>
      <c r="B147" s="151" t="s">
        <v>230</v>
      </c>
      <c r="C147" s="152">
        <v>38</v>
      </c>
      <c r="D147" s="153">
        <v>114</v>
      </c>
    </row>
    <row r="148" spans="1:4" ht="15" x14ac:dyDescent="0.2">
      <c r="A148" s="187"/>
      <c r="B148" s="151" t="s">
        <v>238</v>
      </c>
      <c r="C148" s="152">
        <v>637</v>
      </c>
      <c r="D148" s="153">
        <v>1911</v>
      </c>
    </row>
    <row r="149" spans="1:4" ht="15" x14ac:dyDescent="0.2">
      <c r="A149" s="186"/>
      <c r="B149" s="154" t="s">
        <v>174</v>
      </c>
      <c r="C149" s="155">
        <v>675</v>
      </c>
      <c r="D149" s="156">
        <v>2025</v>
      </c>
    </row>
    <row r="150" spans="1:4" ht="30" x14ac:dyDescent="0.2">
      <c r="A150" s="186" t="s">
        <v>236</v>
      </c>
      <c r="B150" s="151" t="s">
        <v>230</v>
      </c>
      <c r="C150" s="152">
        <v>37</v>
      </c>
      <c r="D150" s="153">
        <v>111</v>
      </c>
    </row>
    <row r="151" spans="1:4" ht="15" x14ac:dyDescent="0.2">
      <c r="A151" s="187"/>
      <c r="B151" s="151" t="s">
        <v>238</v>
      </c>
      <c r="C151" s="152">
        <v>663</v>
      </c>
      <c r="D151" s="153">
        <v>1989</v>
      </c>
    </row>
    <row r="152" spans="1:4" ht="15" x14ac:dyDescent="0.2">
      <c r="A152" s="186"/>
      <c r="B152" s="154" t="s">
        <v>174</v>
      </c>
      <c r="C152" s="155">
        <v>700</v>
      </c>
      <c r="D152" s="156">
        <v>2100</v>
      </c>
    </row>
    <row r="153" spans="1:4" ht="15" x14ac:dyDescent="0.2">
      <c r="A153" s="186" t="s">
        <v>241</v>
      </c>
      <c r="B153" s="151" t="s">
        <v>238</v>
      </c>
      <c r="C153" s="152">
        <v>16</v>
      </c>
      <c r="D153" s="153">
        <v>46.000000000000007</v>
      </c>
    </row>
    <row r="154" spans="1:4" ht="15" x14ac:dyDescent="0.2">
      <c r="A154" s="186"/>
      <c r="B154" s="154" t="s">
        <v>174</v>
      </c>
      <c r="C154" s="155">
        <v>16</v>
      </c>
      <c r="D154" s="156">
        <v>46.000000000000007</v>
      </c>
    </row>
    <row r="155" spans="1:4" ht="15" x14ac:dyDescent="0.2">
      <c r="A155" s="186" t="s">
        <v>215</v>
      </c>
      <c r="B155" s="151" t="s">
        <v>175</v>
      </c>
      <c r="C155" s="152">
        <v>209</v>
      </c>
      <c r="D155" s="153">
        <v>225.99999999999983</v>
      </c>
    </row>
    <row r="156" spans="1:4" ht="15" x14ac:dyDescent="0.2">
      <c r="A156" s="187"/>
      <c r="B156" s="151" t="s">
        <v>238</v>
      </c>
      <c r="C156" s="152">
        <v>88</v>
      </c>
      <c r="D156" s="153">
        <v>74</v>
      </c>
    </row>
    <row r="157" spans="1:4" ht="15" x14ac:dyDescent="0.2">
      <c r="A157" s="186"/>
      <c r="B157" s="154" t="s">
        <v>174</v>
      </c>
      <c r="C157" s="155">
        <v>297</v>
      </c>
      <c r="D157" s="156">
        <v>299.99999999999994</v>
      </c>
    </row>
    <row r="158" spans="1:4" ht="15" x14ac:dyDescent="0.2">
      <c r="A158" s="186" t="s">
        <v>216</v>
      </c>
      <c r="B158" s="151" t="s">
        <v>175</v>
      </c>
      <c r="C158" s="152">
        <v>134</v>
      </c>
      <c r="D158" s="153">
        <v>498.99999999999994</v>
      </c>
    </row>
    <row r="159" spans="1:4" ht="15" x14ac:dyDescent="0.2">
      <c r="A159" s="187"/>
      <c r="B159" s="151" t="s">
        <v>238</v>
      </c>
      <c r="C159" s="152">
        <v>61</v>
      </c>
      <c r="D159" s="153">
        <v>118</v>
      </c>
    </row>
    <row r="160" spans="1:4" ht="15" x14ac:dyDescent="0.2">
      <c r="A160" s="186"/>
      <c r="B160" s="154" t="s">
        <v>174</v>
      </c>
      <c r="C160" s="155">
        <v>195</v>
      </c>
      <c r="D160" s="156">
        <v>617.00000000000023</v>
      </c>
    </row>
    <row r="161" spans="1:4" ht="15" x14ac:dyDescent="0.2">
      <c r="A161" s="186" t="s">
        <v>262</v>
      </c>
      <c r="B161" s="151" t="s">
        <v>175</v>
      </c>
      <c r="C161" s="152">
        <v>3</v>
      </c>
      <c r="D161" s="153">
        <v>9</v>
      </c>
    </row>
    <row r="162" spans="1:4" ht="15" x14ac:dyDescent="0.2">
      <c r="A162" s="186"/>
      <c r="B162" s="154" t="s">
        <v>174</v>
      </c>
      <c r="C162" s="155">
        <v>3</v>
      </c>
      <c r="D162" s="156">
        <v>9</v>
      </c>
    </row>
    <row r="163" spans="1:4" ht="30" x14ac:dyDescent="0.2">
      <c r="A163" s="186" t="s">
        <v>173</v>
      </c>
      <c r="B163" s="151" t="s">
        <v>127</v>
      </c>
      <c r="C163" s="152">
        <v>56</v>
      </c>
      <c r="D163" s="153">
        <v>143.99999999999997</v>
      </c>
    </row>
    <row r="164" spans="1:4" ht="30" x14ac:dyDescent="0.2">
      <c r="A164" s="187"/>
      <c r="B164" s="151" t="s">
        <v>230</v>
      </c>
      <c r="C164" s="152">
        <v>11</v>
      </c>
      <c r="D164" s="153">
        <v>33</v>
      </c>
    </row>
    <row r="165" spans="1:4" ht="15" x14ac:dyDescent="0.2">
      <c r="A165" s="187"/>
      <c r="B165" s="151" t="s">
        <v>238</v>
      </c>
      <c r="C165" s="152">
        <v>889</v>
      </c>
      <c r="D165" s="153">
        <v>2240.9999999999973</v>
      </c>
    </row>
    <row r="166" spans="1:4" ht="15" x14ac:dyDescent="0.2">
      <c r="A166" s="186"/>
      <c r="B166" s="154" t="s">
        <v>174</v>
      </c>
      <c r="C166" s="155">
        <v>956</v>
      </c>
      <c r="D166" s="156">
        <v>2417.9999999999964</v>
      </c>
    </row>
    <row r="167" spans="1:4" ht="15" x14ac:dyDescent="0.2">
      <c r="A167" s="186" t="s">
        <v>217</v>
      </c>
      <c r="B167" s="151" t="s">
        <v>175</v>
      </c>
      <c r="C167" s="152">
        <v>79</v>
      </c>
      <c r="D167" s="153">
        <v>249</v>
      </c>
    </row>
    <row r="168" spans="1:4" ht="15" x14ac:dyDescent="0.2">
      <c r="A168" s="187"/>
      <c r="B168" s="151" t="s">
        <v>238</v>
      </c>
      <c r="C168" s="152">
        <v>25</v>
      </c>
      <c r="D168" s="153">
        <v>85.999999999999972</v>
      </c>
    </row>
    <row r="169" spans="1:4" ht="15" x14ac:dyDescent="0.2">
      <c r="A169" s="186"/>
      <c r="B169" s="154" t="s">
        <v>174</v>
      </c>
      <c r="C169" s="155">
        <v>104</v>
      </c>
      <c r="D169" s="156">
        <v>334.99999999999994</v>
      </c>
    </row>
    <row r="170" spans="1:4" ht="15" x14ac:dyDescent="0.2">
      <c r="A170" s="186" t="s">
        <v>218</v>
      </c>
      <c r="B170" s="151" t="s">
        <v>175</v>
      </c>
      <c r="C170" s="152">
        <v>21</v>
      </c>
      <c r="D170" s="153">
        <v>63</v>
      </c>
    </row>
    <row r="171" spans="1:4" ht="15" x14ac:dyDescent="0.2">
      <c r="A171" s="187"/>
      <c r="B171" s="151" t="s">
        <v>238</v>
      </c>
      <c r="C171" s="152">
        <v>13</v>
      </c>
      <c r="D171" s="153">
        <v>52</v>
      </c>
    </row>
    <row r="172" spans="1:4" ht="15" x14ac:dyDescent="0.2">
      <c r="A172" s="186"/>
      <c r="B172" s="154" t="s">
        <v>174</v>
      </c>
      <c r="C172" s="155">
        <v>34</v>
      </c>
      <c r="D172" s="156">
        <v>114.99999999999999</v>
      </c>
    </row>
    <row r="173" spans="1:4" ht="15" x14ac:dyDescent="0.2">
      <c r="A173" s="186" t="s">
        <v>242</v>
      </c>
      <c r="B173" s="151" t="s">
        <v>238</v>
      </c>
      <c r="C173" s="152">
        <v>44</v>
      </c>
      <c r="D173" s="153">
        <v>176</v>
      </c>
    </row>
    <row r="174" spans="1:4" ht="15" x14ac:dyDescent="0.2">
      <c r="A174" s="186"/>
      <c r="B174" s="154" t="s">
        <v>174</v>
      </c>
      <c r="C174" s="155">
        <v>44</v>
      </c>
      <c r="D174" s="156">
        <v>176</v>
      </c>
    </row>
    <row r="175" spans="1:4" ht="15" x14ac:dyDescent="0.2">
      <c r="A175" s="186" t="s">
        <v>219</v>
      </c>
      <c r="B175" s="151" t="s">
        <v>175</v>
      </c>
      <c r="C175" s="152">
        <v>66</v>
      </c>
      <c r="D175" s="153">
        <v>240</v>
      </c>
    </row>
    <row r="176" spans="1:4" ht="15" x14ac:dyDescent="0.2">
      <c r="A176" s="187"/>
      <c r="B176" s="151" t="s">
        <v>238</v>
      </c>
      <c r="C176" s="152">
        <v>247</v>
      </c>
      <c r="D176" s="153">
        <v>623.99999999999955</v>
      </c>
    </row>
    <row r="177" spans="1:4" ht="15" x14ac:dyDescent="0.2">
      <c r="A177" s="186"/>
      <c r="B177" s="154" t="s">
        <v>174</v>
      </c>
      <c r="C177" s="155">
        <v>313</v>
      </c>
      <c r="D177" s="156">
        <v>864.00000000000023</v>
      </c>
    </row>
    <row r="178" spans="1:4" ht="15" x14ac:dyDescent="0.2">
      <c r="A178" s="186" t="s">
        <v>220</v>
      </c>
      <c r="B178" s="151" t="s">
        <v>175</v>
      </c>
      <c r="C178" s="152">
        <v>219</v>
      </c>
      <c r="D178" s="153">
        <v>876</v>
      </c>
    </row>
    <row r="179" spans="1:4" ht="15" x14ac:dyDescent="0.2">
      <c r="A179" s="187"/>
      <c r="B179" s="151" t="s">
        <v>238</v>
      </c>
      <c r="C179" s="152">
        <v>52</v>
      </c>
      <c r="D179" s="153">
        <v>200</v>
      </c>
    </row>
    <row r="180" spans="1:4" ht="15" x14ac:dyDescent="0.2">
      <c r="A180" s="186"/>
      <c r="B180" s="154" t="s">
        <v>174</v>
      </c>
      <c r="C180" s="155">
        <v>271</v>
      </c>
      <c r="D180" s="156">
        <v>1075.9999999999998</v>
      </c>
    </row>
    <row r="181" spans="1:4" ht="15" x14ac:dyDescent="0.2">
      <c r="A181" s="186" t="s">
        <v>221</v>
      </c>
      <c r="B181" s="151" t="s">
        <v>175</v>
      </c>
      <c r="C181" s="152">
        <v>497</v>
      </c>
      <c r="D181" s="153">
        <v>1119.9999999999989</v>
      </c>
    </row>
    <row r="182" spans="1:4" ht="15" x14ac:dyDescent="0.2">
      <c r="A182" s="187"/>
      <c r="B182" s="151" t="s">
        <v>238</v>
      </c>
      <c r="C182" s="152">
        <v>61</v>
      </c>
      <c r="D182" s="153">
        <v>134.99999999999994</v>
      </c>
    </row>
    <row r="183" spans="1:4" ht="15" x14ac:dyDescent="0.2">
      <c r="A183" s="186"/>
      <c r="B183" s="154" t="s">
        <v>174</v>
      </c>
      <c r="C183" s="155">
        <v>558</v>
      </c>
      <c r="D183" s="156">
        <v>1254.9999999999998</v>
      </c>
    </row>
    <row r="184" spans="1:4" ht="15" x14ac:dyDescent="0.2">
      <c r="A184" s="186" t="s">
        <v>222</v>
      </c>
      <c r="B184" s="151" t="s">
        <v>175</v>
      </c>
      <c r="C184" s="152">
        <v>181</v>
      </c>
      <c r="D184" s="153">
        <v>724</v>
      </c>
    </row>
    <row r="185" spans="1:4" ht="15" x14ac:dyDescent="0.2">
      <c r="A185" s="187"/>
      <c r="B185" s="151" t="s">
        <v>238</v>
      </c>
      <c r="C185" s="152">
        <v>115</v>
      </c>
      <c r="D185" s="153">
        <v>412.99999999999977</v>
      </c>
    </row>
    <row r="186" spans="1:4" ht="15" x14ac:dyDescent="0.2">
      <c r="A186" s="186"/>
      <c r="B186" s="154" t="s">
        <v>174</v>
      </c>
      <c r="C186" s="155">
        <v>296</v>
      </c>
      <c r="D186" s="156">
        <v>1137.0000000000002</v>
      </c>
    </row>
    <row r="187" spans="1:4" ht="15" x14ac:dyDescent="0.2">
      <c r="A187" s="186" t="s">
        <v>223</v>
      </c>
      <c r="B187" s="151" t="s">
        <v>175</v>
      </c>
      <c r="C187" s="152">
        <v>755</v>
      </c>
      <c r="D187" s="153">
        <v>2740.0000000000009</v>
      </c>
    </row>
    <row r="188" spans="1:4" ht="15" x14ac:dyDescent="0.2">
      <c r="A188" s="187"/>
      <c r="B188" s="151" t="s">
        <v>238</v>
      </c>
      <c r="C188" s="152">
        <v>646</v>
      </c>
      <c r="D188" s="153">
        <v>2439.9999999999991</v>
      </c>
    </row>
    <row r="189" spans="1:4" ht="15" x14ac:dyDescent="0.2">
      <c r="A189" s="186"/>
      <c r="B189" s="154" t="s">
        <v>174</v>
      </c>
      <c r="C189" s="155">
        <v>1401</v>
      </c>
      <c r="D189" s="156">
        <v>5180.0000000000009</v>
      </c>
    </row>
    <row r="190" spans="1:4" ht="30" x14ac:dyDescent="0.2">
      <c r="A190" s="186" t="s">
        <v>237</v>
      </c>
      <c r="B190" s="151" t="s">
        <v>230</v>
      </c>
      <c r="C190" s="152">
        <v>12</v>
      </c>
      <c r="D190" s="153">
        <v>36</v>
      </c>
    </row>
    <row r="191" spans="1:4" ht="15" x14ac:dyDescent="0.2">
      <c r="A191" s="186"/>
      <c r="B191" s="154" t="s">
        <v>174</v>
      </c>
      <c r="C191" s="155">
        <v>12</v>
      </c>
      <c r="D191" s="156">
        <v>36</v>
      </c>
    </row>
    <row r="192" spans="1:4" ht="15" x14ac:dyDescent="0.2">
      <c r="A192" s="186" t="s">
        <v>224</v>
      </c>
      <c r="B192" s="151" t="s">
        <v>175</v>
      </c>
      <c r="C192" s="152">
        <v>2</v>
      </c>
      <c r="D192" s="153">
        <v>6</v>
      </c>
    </row>
    <row r="193" spans="1:4" ht="15" x14ac:dyDescent="0.2">
      <c r="A193" s="187"/>
      <c r="B193" s="151" t="s">
        <v>238</v>
      </c>
      <c r="C193" s="152">
        <v>245</v>
      </c>
      <c r="D193" s="153">
        <v>588.99999999999989</v>
      </c>
    </row>
    <row r="194" spans="1:4" ht="15" x14ac:dyDescent="0.2">
      <c r="A194" s="186"/>
      <c r="B194" s="154" t="s">
        <v>174</v>
      </c>
      <c r="C194" s="155">
        <v>247</v>
      </c>
      <c r="D194" s="156">
        <v>594.99999999999989</v>
      </c>
    </row>
    <row r="195" spans="1:4" ht="15" x14ac:dyDescent="0.2">
      <c r="A195" s="186" t="s">
        <v>225</v>
      </c>
      <c r="B195" s="151" t="s">
        <v>175</v>
      </c>
      <c r="C195" s="152">
        <v>24</v>
      </c>
      <c r="D195" s="153">
        <v>96</v>
      </c>
    </row>
    <row r="196" spans="1:4" ht="15" x14ac:dyDescent="0.2">
      <c r="A196" s="187"/>
      <c r="B196" s="151" t="s">
        <v>238</v>
      </c>
      <c r="C196" s="152">
        <v>130</v>
      </c>
      <c r="D196" s="153">
        <v>412.00000000000006</v>
      </c>
    </row>
    <row r="197" spans="1:4" ht="15" x14ac:dyDescent="0.2">
      <c r="A197" s="186"/>
      <c r="B197" s="154" t="s">
        <v>174</v>
      </c>
      <c r="C197" s="155">
        <v>154</v>
      </c>
      <c r="D197" s="156">
        <v>508</v>
      </c>
    </row>
    <row r="198" spans="1:4" ht="15" x14ac:dyDescent="0.2">
      <c r="A198" s="186" t="s">
        <v>226</v>
      </c>
      <c r="B198" s="151" t="s">
        <v>175</v>
      </c>
      <c r="C198" s="152">
        <v>300</v>
      </c>
      <c r="D198" s="153">
        <v>1200</v>
      </c>
    </row>
    <row r="199" spans="1:4" ht="15" x14ac:dyDescent="0.2">
      <c r="A199" s="187"/>
      <c r="B199" s="151" t="s">
        <v>238</v>
      </c>
      <c r="C199" s="152">
        <v>116</v>
      </c>
      <c r="D199" s="153">
        <v>420</v>
      </c>
    </row>
    <row r="200" spans="1:4" ht="15" x14ac:dyDescent="0.2">
      <c r="A200" s="186"/>
      <c r="B200" s="154" t="s">
        <v>174</v>
      </c>
      <c r="C200" s="155">
        <v>416</v>
      </c>
      <c r="D200" s="156">
        <v>1620.0000000000002</v>
      </c>
    </row>
    <row r="201" spans="1:4" ht="15" x14ac:dyDescent="0.2">
      <c r="A201" s="186" t="s">
        <v>227</v>
      </c>
      <c r="B201" s="151" t="s">
        <v>175</v>
      </c>
      <c r="C201" s="152">
        <v>144</v>
      </c>
      <c r="D201" s="153">
        <v>576</v>
      </c>
    </row>
    <row r="202" spans="1:4" ht="30" x14ac:dyDescent="0.2">
      <c r="A202" s="187"/>
      <c r="B202" s="151" t="s">
        <v>230</v>
      </c>
      <c r="C202" s="152">
        <v>1213</v>
      </c>
      <c r="D202" s="153">
        <v>3588.0000000000005</v>
      </c>
    </row>
    <row r="203" spans="1:4" ht="15" x14ac:dyDescent="0.2">
      <c r="A203" s="187"/>
      <c r="B203" s="151" t="s">
        <v>238</v>
      </c>
      <c r="C203" s="152">
        <v>787</v>
      </c>
      <c r="D203" s="153">
        <v>2920.0000000000009</v>
      </c>
    </row>
    <row r="204" spans="1:4" ht="15" x14ac:dyDescent="0.2">
      <c r="A204" s="186"/>
      <c r="B204" s="154" t="s">
        <v>174</v>
      </c>
      <c r="C204" s="155">
        <v>2144</v>
      </c>
      <c r="D204" s="156">
        <v>7084.0000000000091</v>
      </c>
    </row>
    <row r="205" spans="1:4" ht="15" x14ac:dyDescent="0.2">
      <c r="A205" s="186" t="s">
        <v>228</v>
      </c>
      <c r="B205" s="151" t="s">
        <v>175</v>
      </c>
      <c r="C205" s="152">
        <v>182</v>
      </c>
      <c r="D205" s="153">
        <v>728</v>
      </c>
    </row>
    <row r="206" spans="1:4" ht="15" x14ac:dyDescent="0.2">
      <c r="A206" s="187"/>
      <c r="B206" s="151" t="s">
        <v>238</v>
      </c>
      <c r="C206" s="152">
        <v>70</v>
      </c>
      <c r="D206" s="153">
        <v>277</v>
      </c>
    </row>
    <row r="207" spans="1:4" ht="15" x14ac:dyDescent="0.2">
      <c r="A207" s="186"/>
      <c r="B207" s="154" t="s">
        <v>174</v>
      </c>
      <c r="C207" s="155">
        <v>252</v>
      </c>
      <c r="D207" s="156">
        <v>1005.0000000000003</v>
      </c>
    </row>
    <row r="208" spans="1:4" ht="15" x14ac:dyDescent="0.2">
      <c r="A208" s="186" t="s">
        <v>229</v>
      </c>
      <c r="B208" s="151" t="s">
        <v>175</v>
      </c>
      <c r="C208" s="152">
        <v>105</v>
      </c>
      <c r="D208" s="153">
        <v>267.99999999999983</v>
      </c>
    </row>
    <row r="209" spans="1:4" ht="15" x14ac:dyDescent="0.2">
      <c r="A209" s="187"/>
      <c r="B209" s="151" t="s">
        <v>238</v>
      </c>
      <c r="C209" s="152">
        <v>60</v>
      </c>
      <c r="D209" s="153">
        <v>222</v>
      </c>
    </row>
    <row r="210" spans="1:4" ht="15" x14ac:dyDescent="0.2">
      <c r="A210" s="186"/>
      <c r="B210" s="154" t="s">
        <v>174</v>
      </c>
      <c r="C210" s="155">
        <v>165</v>
      </c>
      <c r="D210" s="156">
        <v>490</v>
      </c>
    </row>
    <row r="211" spans="1:4" ht="15" x14ac:dyDescent="0.2">
      <c r="A211" s="186" t="s">
        <v>243</v>
      </c>
      <c r="B211" s="151" t="s">
        <v>175</v>
      </c>
      <c r="C211" s="152">
        <v>58</v>
      </c>
      <c r="D211" s="153">
        <v>232</v>
      </c>
    </row>
    <row r="212" spans="1:4" ht="15" x14ac:dyDescent="0.2">
      <c r="A212" s="187"/>
      <c r="B212" s="151" t="s">
        <v>238</v>
      </c>
      <c r="C212" s="152">
        <v>23</v>
      </c>
      <c r="D212" s="153">
        <v>75</v>
      </c>
    </row>
    <row r="213" spans="1:4" ht="15" x14ac:dyDescent="0.2">
      <c r="A213" s="186"/>
      <c r="B213" s="154" t="s">
        <v>174</v>
      </c>
      <c r="C213" s="155">
        <v>81</v>
      </c>
      <c r="D213" s="156">
        <v>307</v>
      </c>
    </row>
    <row r="214" spans="1:4" ht="30" x14ac:dyDescent="0.2">
      <c r="A214" s="186" t="s">
        <v>174</v>
      </c>
      <c r="B214" s="151" t="s">
        <v>127</v>
      </c>
      <c r="C214" s="152">
        <v>117</v>
      </c>
      <c r="D214" s="153">
        <v>313.99999999999994</v>
      </c>
    </row>
    <row r="215" spans="1:4" ht="15" x14ac:dyDescent="0.2">
      <c r="A215" s="187"/>
      <c r="B215" s="151" t="s">
        <v>175</v>
      </c>
      <c r="C215" s="152">
        <v>19277</v>
      </c>
      <c r="D215" s="153">
        <v>56640.000000000124</v>
      </c>
    </row>
    <row r="216" spans="1:4" ht="30" x14ac:dyDescent="0.2">
      <c r="A216" s="187"/>
      <c r="B216" s="151" t="s">
        <v>230</v>
      </c>
      <c r="C216" s="152">
        <v>1881</v>
      </c>
      <c r="D216" s="153">
        <v>5566.9999999999891</v>
      </c>
    </row>
    <row r="217" spans="1:4" ht="15" x14ac:dyDescent="0.2">
      <c r="A217" s="187"/>
      <c r="B217" s="151" t="s">
        <v>238</v>
      </c>
      <c r="C217" s="152">
        <v>10693</v>
      </c>
      <c r="D217" s="153">
        <v>34118.999999999935</v>
      </c>
    </row>
    <row r="218" spans="1:4" ht="15" x14ac:dyDescent="0.2">
      <c r="A218" s="193"/>
      <c r="B218" s="157" t="s">
        <v>174</v>
      </c>
      <c r="C218" s="158">
        <v>31968</v>
      </c>
      <c r="D218" s="159">
        <v>96640.000000000291</v>
      </c>
    </row>
  </sheetData>
  <mergeCells count="79">
    <mergeCell ref="A205:A207"/>
    <mergeCell ref="A208:A210"/>
    <mergeCell ref="A211:A213"/>
    <mergeCell ref="A214:A218"/>
    <mergeCell ref="G1:I1"/>
    <mergeCell ref="G2:I2"/>
    <mergeCell ref="A190:A191"/>
    <mergeCell ref="A192:A194"/>
    <mergeCell ref="A195:A197"/>
    <mergeCell ref="A198:A200"/>
    <mergeCell ref="A201:A204"/>
    <mergeCell ref="A175:A177"/>
    <mergeCell ref="A178:A180"/>
    <mergeCell ref="A181:A183"/>
    <mergeCell ref="A184:A186"/>
    <mergeCell ref="A187:A189"/>
    <mergeCell ref="A161:A162"/>
    <mergeCell ref="A163:A166"/>
    <mergeCell ref="A167:A169"/>
    <mergeCell ref="A170:A172"/>
    <mergeCell ref="A173:A174"/>
    <mergeCell ref="A147:A149"/>
    <mergeCell ref="A150:A152"/>
    <mergeCell ref="A153:A154"/>
    <mergeCell ref="A155:A157"/>
    <mergeCell ref="A158:A160"/>
    <mergeCell ref="A134:A135"/>
    <mergeCell ref="A136:A137"/>
    <mergeCell ref="A138:A141"/>
    <mergeCell ref="A142:A143"/>
    <mergeCell ref="A144:A146"/>
    <mergeCell ref="A118:A120"/>
    <mergeCell ref="A121:A123"/>
    <mergeCell ref="A124:A127"/>
    <mergeCell ref="A128:A129"/>
    <mergeCell ref="A130:A133"/>
    <mergeCell ref="A105:A106"/>
    <mergeCell ref="A107:A108"/>
    <mergeCell ref="A109:A110"/>
    <mergeCell ref="A111:A114"/>
    <mergeCell ref="A115:A117"/>
    <mergeCell ref="A91:A92"/>
    <mergeCell ref="A93:A94"/>
    <mergeCell ref="A95:A97"/>
    <mergeCell ref="A98:A101"/>
    <mergeCell ref="A102:A104"/>
    <mergeCell ref="A75:A77"/>
    <mergeCell ref="A78:A80"/>
    <mergeCell ref="A81:A83"/>
    <mergeCell ref="A84:A87"/>
    <mergeCell ref="A88:A90"/>
    <mergeCell ref="A62:A63"/>
    <mergeCell ref="A64:A66"/>
    <mergeCell ref="A67:A68"/>
    <mergeCell ref="A69:A72"/>
    <mergeCell ref="A73:A74"/>
    <mergeCell ref="A49:A52"/>
    <mergeCell ref="A53:A54"/>
    <mergeCell ref="A55:A56"/>
    <mergeCell ref="A57:A58"/>
    <mergeCell ref="A59:A61"/>
    <mergeCell ref="A34:A37"/>
    <mergeCell ref="A38:A40"/>
    <mergeCell ref="A41:A43"/>
    <mergeCell ref="A44:A45"/>
    <mergeCell ref="A46:A48"/>
    <mergeCell ref="A19:A22"/>
    <mergeCell ref="A23:A24"/>
    <mergeCell ref="A25:A28"/>
    <mergeCell ref="A29:A31"/>
    <mergeCell ref="A32:A33"/>
    <mergeCell ref="A11:A13"/>
    <mergeCell ref="A14:A15"/>
    <mergeCell ref="A16:A18"/>
    <mergeCell ref="A1:D1"/>
    <mergeCell ref="A2:D2"/>
    <mergeCell ref="A3:B3"/>
    <mergeCell ref="A4:A7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C-10.0</vt:lpstr>
      <vt:lpstr>C-10.0 Ranking</vt:lpstr>
      <vt:lpstr>SPSS output</vt:lpstr>
      <vt:lpstr>'C-10.0'!Print_Area</vt:lpstr>
      <vt:lpstr>'C-10.0 Ranking'!Print_Area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2021-11-10T20:18:13Z</cp:lastPrinted>
  <dcterms:created xsi:type="dcterms:W3CDTF">2001-05-22T20:47:14Z</dcterms:created>
  <dcterms:modified xsi:type="dcterms:W3CDTF">2024-09-20T18:31:39Z</dcterms:modified>
</cp:coreProperties>
</file>